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10" windowWidth="14940" windowHeight="8535" activeTab="0"/>
  </bookViews>
  <sheets>
    <sheet name="比較表" sheetId="1" r:id="rId1"/>
    <sheet name="定期券" sheetId="2" state="hidden" r:id="rId2"/>
    <sheet name="付与チケット" sheetId="3" state="hidden" r:id="rId3"/>
    <sheet name="Sheet1" sheetId="4" state="hidden" r:id="rId4"/>
    <sheet name="定期" sheetId="5" state="hidden" r:id="rId5"/>
    <sheet name="コメント" sheetId="6" state="hidden" r:id="rId6"/>
  </sheets>
  <definedNames>
    <definedName name="_xlnm.Print_Area" localSheetId="0">'比較表'!$A$1:$T$67</definedName>
  </definedNames>
  <calcPr fullCalcOnLoad="1"/>
</workbook>
</file>

<file path=xl/sharedStrings.xml><?xml version="1.0" encoding="utf-8"?>
<sst xmlns="http://schemas.openxmlformats.org/spreadsheetml/2006/main" count="137" uniqueCount="60">
  <si>
    <t>日数
（往復）</t>
  </si>
  <si>
    <t>運賃
（円）</t>
  </si>
  <si>
    <t>付与ﾁｹｯﾄ</t>
  </si>
  <si>
    <t>付与チケット表</t>
  </si>
  <si>
    <t>円</t>
  </si>
  <si>
    <t>P</t>
  </si>
  <si>
    <t>円区間</t>
  </si>
  <si>
    <t>割引率
（%）</t>
  </si>
  <si>
    <t>付与ﾁｹｯﾄ
累計</t>
  </si>
  <si>
    <t>使用ﾁｹｯﾄ</t>
  </si>
  <si>
    <t>通勤（普通）</t>
  </si>
  <si>
    <t>通学</t>
  </si>
  <si>
    <t>特殊通勤</t>
  </si>
  <si>
    <t>特殊通学</t>
  </si>
  <si>
    <t>通勤通学</t>
  </si>
  <si>
    <t>大人</t>
  </si>
  <si>
    <t>小児</t>
  </si>
  <si>
    <t>１ヶ月</t>
  </si>
  <si>
    <t>３ヶ月</t>
  </si>
  <si>
    <t>累積Ｐ</t>
  </si>
  <si>
    <t>運賃累計
（円）</t>
  </si>
  <si>
    <t>支払運賃
累計（円）</t>
  </si>
  <si>
    <t>現金利用</t>
  </si>
  <si>
    <t>ＰＡＳＭＯ、Ｓｕｉｃａ利用</t>
  </si>
  <si>
    <t>ﾁｹｯﾄ使用</t>
  </si>
  <si>
    <t>お支払額
※（円）</t>
  </si>
  <si>
    <t>※お支払額には特典バスチケット使用分は含みません。（チャージ分からのお支払額のみです）</t>
  </si>
  <si>
    <r>
      <t xml:space="preserve">現金利用との差
</t>
    </r>
    <r>
      <rPr>
        <b/>
        <sz val="12"/>
        <color indexed="10"/>
        <rFont val="ＭＳ Ｐゴシック"/>
        <family val="3"/>
      </rPr>
      <t>[お得額]</t>
    </r>
    <r>
      <rPr>
        <b/>
        <sz val="10"/>
        <rFont val="ＭＳ Ｐゴシック"/>
        <family val="3"/>
      </rPr>
      <t>（円）</t>
    </r>
  </si>
  <si>
    <t>券種</t>
  </si>
  <si>
    <t>金額（円)</t>
  </si>
  <si>
    <t>１ヶ月あたり</t>
  </si>
  <si>
    <t>通勤１ヶ月</t>
  </si>
  <si>
    <t>通勤３ヶ月</t>
  </si>
  <si>
    <t>通学１ヶ月</t>
  </si>
  <si>
    <t>通学３ヶ月</t>
  </si>
  <si>
    <t>現金</t>
  </si>
  <si>
    <t>IC</t>
  </si>
  <si>
    <r>
      <t>１ヶ月のPASMO、Suicaご利用金額比較（右の</t>
    </r>
    <r>
      <rPr>
        <u val="single"/>
        <sz val="14"/>
        <color indexed="30"/>
        <rFont val="HGPｺﾞｼｯｸE"/>
        <family val="3"/>
      </rPr>
      <t>現金運賃</t>
    </r>
    <r>
      <rPr>
        <u val="single"/>
        <sz val="14"/>
        <color indexed="63"/>
        <rFont val="HGPｺﾞｼｯｸE"/>
        <family val="3"/>
      </rPr>
      <t>の数字を変更してください)</t>
    </r>
  </si>
  <si>
    <t>種別</t>
  </si>
  <si>
    <t>通勤（普通）</t>
  </si>
  <si>
    <t>通学</t>
  </si>
  <si>
    <t>大人</t>
  </si>
  <si>
    <t>小児</t>
  </si>
  <si>
    <t>１ヶ月</t>
  </si>
  <si>
    <t>３ヶ月</t>
  </si>
  <si>
    <t>６ヶ月</t>
  </si>
  <si>
    <t>-</t>
  </si>
  <si>
    <t>通勤６ヶ月</t>
  </si>
  <si>
    <t>通学６ヶ月</t>
  </si>
  <si>
    <t>※磁気定期券の発売は３ヶ月までです。</t>
  </si>
  <si>
    <r>
      <t>備　考　</t>
    </r>
    <r>
      <rPr>
        <b/>
        <sz val="8"/>
        <color indexed="10"/>
        <rFont val="ＭＳ Ｐゴシック"/>
        <family val="3"/>
      </rPr>
      <t>(特定の運賃設定時に表示されます）</t>
    </r>
  </si>
  <si>
    <r>
      <t>↓上記区間の</t>
    </r>
    <r>
      <rPr>
        <b/>
        <sz val="10"/>
        <color indexed="10"/>
        <rFont val="ＭＳ Ｐゴシック"/>
        <family val="3"/>
      </rPr>
      <t>ＩＣ運賃</t>
    </r>
    <r>
      <rPr>
        <sz val="10"/>
        <rFont val="ＭＳ Ｐゴシック"/>
        <family val="3"/>
      </rPr>
      <t>（自動計算）</t>
    </r>
  </si>
  <si>
    <t>モットクパス（大人)</t>
  </si>
  <si>
    <r>
      <t>↓ご利用区間の</t>
    </r>
    <r>
      <rPr>
        <b/>
        <sz val="10"/>
        <color indexed="30"/>
        <rFont val="ＭＳ Ｐゴシック"/>
        <family val="3"/>
      </rPr>
      <t>現金運賃を入力してください。</t>
    </r>
  </si>
  <si>
    <t>2019年10月1日
からの大人運賃</t>
  </si>
  <si>
    <t>金額</t>
  </si>
  <si>
    <t>コメント</t>
  </si>
  <si>
    <t>※370円以上の区間は全線フリーの
モットクパスをご購入ください。</t>
  </si>
  <si>
    <t/>
  </si>
  <si>
    <t>↑全線フリーは370円区間を参照するように設定済み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</si>
</sst>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&quot;円&quot;&quot;区&quot;&quot;間&quot;"/>
    <numFmt numFmtId="182" formatCode="0.0_ "/>
    <numFmt numFmtId="183" formatCode="0_ "/>
    <numFmt numFmtId="184" formatCode="&quot;現&quot;&quot;金&quot;#,###&quot;円&quot;&quot;区&quot;&quot;間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Lr oSVbN"/>
      <family val="2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4"/>
      <color indexed="63"/>
      <name val="HGPｺﾞｼｯｸE"/>
      <family val="3"/>
    </font>
    <font>
      <sz val="12"/>
      <color indexed="8"/>
      <name val="ＭＳ Ｐ明朝"/>
      <family val="1"/>
    </font>
    <font>
      <u val="single"/>
      <sz val="14"/>
      <color indexed="30"/>
      <name val="HGPｺﾞｼｯｸE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36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36"/>
      <color theme="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3" fontId="4" fillId="34" borderId="0" xfId="0" applyNumberFormat="1" applyFont="1" applyFill="1" applyAlignment="1">
      <alignment horizontal="right" vertical="center" wrapText="1"/>
    </xf>
    <xf numFmtId="3" fontId="4" fillId="34" borderId="0" xfId="0" applyNumberFormat="1" applyFont="1" applyFill="1" applyAlignment="1">
      <alignment vertical="center" wrapText="1"/>
    </xf>
    <xf numFmtId="3" fontId="4" fillId="35" borderId="0" xfId="0" applyNumberFormat="1" applyFont="1" applyFill="1" applyAlignment="1">
      <alignment horizontal="right" vertical="center" wrapText="1"/>
    </xf>
    <xf numFmtId="3" fontId="4" fillId="35" borderId="0" xfId="0" applyNumberFormat="1" applyFon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38" fontId="8" fillId="0" borderId="10" xfId="48" applyFont="1" applyFill="1" applyBorder="1" applyAlignment="1">
      <alignment vertical="center"/>
    </xf>
    <xf numFmtId="38" fontId="8" fillId="36" borderId="10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8" fillId="36" borderId="10" xfId="48" applyFont="1" applyFill="1" applyBorder="1" applyAlignment="1">
      <alignment horizontal="right" vertical="center"/>
    </xf>
    <xf numFmtId="38" fontId="8" fillId="0" borderId="11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vertical="center"/>
    </xf>
    <xf numFmtId="38" fontId="13" fillId="0" borderId="20" xfId="48" applyFont="1" applyFill="1" applyBorder="1" applyAlignment="1">
      <alignment vertical="center"/>
    </xf>
    <xf numFmtId="38" fontId="13" fillId="0" borderId="21" xfId="48" applyFont="1" applyFill="1" applyBorder="1" applyAlignment="1">
      <alignment vertical="center"/>
    </xf>
    <xf numFmtId="38" fontId="13" fillId="0" borderId="22" xfId="48" applyFont="1" applyFill="1" applyBorder="1" applyAlignment="1">
      <alignment vertical="center"/>
    </xf>
    <xf numFmtId="38" fontId="13" fillId="0" borderId="23" xfId="48" applyFont="1" applyFill="1" applyBorder="1" applyAlignment="1">
      <alignment horizontal="center" vertical="center"/>
    </xf>
    <xf numFmtId="38" fontId="13" fillId="0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38" fontId="13" fillId="0" borderId="25" xfId="48" applyFont="1" applyFill="1" applyBorder="1" applyAlignment="1">
      <alignment horizontal="center" vertical="center"/>
    </xf>
    <xf numFmtId="38" fontId="13" fillId="0" borderId="26" xfId="48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 wrapText="1"/>
    </xf>
    <xf numFmtId="38" fontId="13" fillId="0" borderId="28" xfId="48" applyFont="1" applyFill="1" applyBorder="1" applyAlignment="1">
      <alignment horizontal="center" vertical="center"/>
    </xf>
    <xf numFmtId="38" fontId="12" fillId="0" borderId="14" xfId="48" applyFont="1" applyFill="1" applyBorder="1" applyAlignment="1">
      <alignment horizontal="right" vertical="center" wrapText="1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31" xfId="48" applyFont="1" applyFill="1" applyBorder="1" applyAlignment="1">
      <alignment horizontal="right" vertical="center"/>
    </xf>
    <xf numFmtId="38" fontId="8" fillId="0" borderId="32" xfId="48" applyFont="1" applyFill="1" applyBorder="1" applyAlignment="1">
      <alignment vertical="center"/>
    </xf>
    <xf numFmtId="38" fontId="8" fillId="0" borderId="32" xfId="48" applyFont="1" applyFill="1" applyBorder="1" applyAlignment="1">
      <alignment horizontal="right" vertical="center"/>
    </xf>
    <xf numFmtId="38" fontId="0" fillId="37" borderId="0" xfId="48" applyFont="1" applyFill="1" applyBorder="1" applyAlignment="1">
      <alignment horizontal="right" vertical="center"/>
    </xf>
    <xf numFmtId="38" fontId="0" fillId="37" borderId="30" xfId="48" applyFont="1" applyFill="1" applyBorder="1" applyAlignment="1">
      <alignment horizontal="right" vertical="center"/>
    </xf>
    <xf numFmtId="38" fontId="0" fillId="37" borderId="31" xfId="48" applyFont="1" applyFill="1" applyBorder="1" applyAlignment="1">
      <alignment horizontal="right" vertical="center"/>
    </xf>
    <xf numFmtId="38" fontId="13" fillId="37" borderId="20" xfId="48" applyFont="1" applyFill="1" applyBorder="1" applyAlignment="1">
      <alignment vertical="center"/>
    </xf>
    <xf numFmtId="38" fontId="13" fillId="37" borderId="21" xfId="48" applyFont="1" applyFill="1" applyBorder="1" applyAlignment="1">
      <alignment vertical="center"/>
    </xf>
    <xf numFmtId="38" fontId="13" fillId="37" borderId="22" xfId="48" applyFont="1" applyFill="1" applyBorder="1" applyAlignment="1">
      <alignment vertical="center"/>
    </xf>
    <xf numFmtId="38" fontId="13" fillId="37" borderId="33" xfId="48" applyFont="1" applyFill="1" applyBorder="1" applyAlignment="1">
      <alignment vertical="center"/>
    </xf>
    <xf numFmtId="38" fontId="13" fillId="37" borderId="34" xfId="48" applyFont="1" applyFill="1" applyBorder="1" applyAlignment="1">
      <alignment vertical="center"/>
    </xf>
    <xf numFmtId="38" fontId="13" fillId="37" borderId="35" xfId="48" applyFont="1" applyFill="1" applyBorder="1" applyAlignment="1">
      <alignment vertical="center"/>
    </xf>
    <xf numFmtId="38" fontId="13" fillId="37" borderId="36" xfId="48" applyFont="1" applyFill="1" applyBorder="1" applyAlignment="1">
      <alignment vertical="center"/>
    </xf>
    <xf numFmtId="38" fontId="13" fillId="37" borderId="37" xfId="48" applyFont="1" applyFill="1" applyBorder="1" applyAlignment="1">
      <alignment vertical="center"/>
    </xf>
    <xf numFmtId="38" fontId="13" fillId="37" borderId="38" xfId="48" applyFont="1" applyFill="1" applyBorder="1" applyAlignment="1">
      <alignment vertical="center"/>
    </xf>
    <xf numFmtId="38" fontId="13" fillId="37" borderId="39" xfId="48" applyFont="1" applyFill="1" applyBorder="1" applyAlignment="1">
      <alignment vertical="center"/>
    </xf>
    <xf numFmtId="38" fontId="13" fillId="37" borderId="23" xfId="48" applyFont="1" applyFill="1" applyBorder="1" applyAlignment="1">
      <alignment vertical="center"/>
    </xf>
    <xf numFmtId="0" fontId="12" fillId="37" borderId="40" xfId="0" applyFont="1" applyFill="1" applyBorder="1" applyAlignment="1">
      <alignment horizontal="left" vertical="center" wrapText="1"/>
    </xf>
    <xf numFmtId="38" fontId="13" fillId="37" borderId="41" xfId="48" applyFont="1" applyFill="1" applyBorder="1" applyAlignment="1">
      <alignment vertical="center"/>
    </xf>
    <xf numFmtId="38" fontId="13" fillId="37" borderId="42" xfId="48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55" fillId="38" borderId="43" xfId="0" applyFont="1" applyFill="1" applyBorder="1" applyAlignment="1">
      <alignment horizontal="center" vertical="center"/>
    </xf>
    <xf numFmtId="0" fontId="55" fillId="38" borderId="43" xfId="0" applyFont="1" applyFill="1" applyBorder="1" applyAlignment="1">
      <alignment vertical="center"/>
    </xf>
    <xf numFmtId="38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3" xfId="0" applyBorder="1" applyAlignment="1" quotePrefix="1">
      <alignment vertical="center"/>
    </xf>
    <xf numFmtId="38" fontId="7" fillId="0" borderId="0" xfId="48" applyFont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38" fontId="0" fillId="0" borderId="0" xfId="48" applyFont="1" applyBorder="1" applyAlignment="1" applyProtection="1">
      <alignment vertical="center"/>
      <protection/>
    </xf>
    <xf numFmtId="38" fontId="5" fillId="0" borderId="0" xfId="48" applyFont="1" applyBorder="1" applyAlignment="1" applyProtection="1">
      <alignment vertical="center"/>
      <protection/>
    </xf>
    <xf numFmtId="38" fontId="2" fillId="0" borderId="44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0" fillId="0" borderId="45" xfId="48" applyFont="1" applyBorder="1" applyAlignment="1" applyProtection="1">
      <alignment vertical="center" wrapText="1"/>
      <protection/>
    </xf>
    <xf numFmtId="38" fontId="0" fillId="0" borderId="46" xfId="48" applyFont="1" applyFill="1" applyBorder="1" applyAlignment="1" applyProtection="1">
      <alignment vertical="center" wrapText="1"/>
      <protection/>
    </xf>
    <xf numFmtId="38" fontId="0" fillId="0" borderId="31" xfId="48" applyFont="1" applyFill="1" applyBorder="1" applyAlignment="1" applyProtection="1">
      <alignment vertical="center" wrapText="1"/>
      <protection/>
    </xf>
    <xf numFmtId="38" fontId="0" fillId="0" borderId="44" xfId="48" applyFont="1" applyFill="1" applyBorder="1" applyAlignment="1" applyProtection="1">
      <alignment horizontal="center" vertical="center" wrapText="1" shrinkToFit="1"/>
      <protection/>
    </xf>
    <xf numFmtId="38" fontId="0" fillId="0" borderId="12" xfId="48" applyFont="1" applyBorder="1" applyAlignment="1" applyProtection="1">
      <alignment horizontal="center" vertical="center" shrinkToFit="1"/>
      <protection/>
    </xf>
    <xf numFmtId="38" fontId="0" fillId="39" borderId="47" xfId="48" applyFont="1" applyFill="1" applyBorder="1" applyAlignment="1" applyProtection="1">
      <alignment horizontal="center" vertical="center" shrinkToFit="1"/>
      <protection/>
    </xf>
    <xf numFmtId="38" fontId="0" fillId="40" borderId="48" xfId="48" applyFont="1" applyFill="1" applyBorder="1" applyAlignment="1" applyProtection="1">
      <alignment horizontal="center" vertical="center" wrapText="1"/>
      <protection/>
    </xf>
    <xf numFmtId="38" fontId="0" fillId="0" borderId="49" xfId="48" applyFont="1" applyBorder="1" applyAlignment="1" applyProtection="1">
      <alignment horizontal="center" vertical="center" wrapText="1"/>
      <protection/>
    </xf>
    <xf numFmtId="38" fontId="0" fillId="0" borderId="50" xfId="48" applyFont="1" applyBorder="1" applyAlignment="1" applyProtection="1">
      <alignment horizontal="center" vertical="center" wrapText="1"/>
      <protection/>
    </xf>
    <xf numFmtId="38" fontId="5" fillId="41" borderId="51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Border="1" applyAlignment="1" applyProtection="1">
      <alignment vertical="center" wrapText="1"/>
      <protection/>
    </xf>
    <xf numFmtId="38" fontId="0" fillId="0" borderId="29" xfId="48" applyFont="1" applyBorder="1" applyAlignment="1" applyProtection="1">
      <alignment vertical="center" wrapText="1"/>
      <protection/>
    </xf>
    <xf numFmtId="38" fontId="0" fillId="0" borderId="29" xfId="48" applyFont="1" applyFill="1" applyBorder="1" applyAlignment="1" applyProtection="1">
      <alignment vertical="center" wrapText="1"/>
      <protection/>
    </xf>
    <xf numFmtId="38" fontId="0" fillId="0" borderId="14" xfId="48" applyFont="1" applyBorder="1" applyAlignment="1" applyProtection="1">
      <alignment vertical="center"/>
      <protection/>
    </xf>
    <xf numFmtId="38" fontId="0" fillId="0" borderId="46" xfId="48" applyFont="1" applyBorder="1" applyAlignment="1" applyProtection="1">
      <alignment vertical="center" wrapText="1"/>
      <protection/>
    </xf>
    <xf numFmtId="38" fontId="0" fillId="40" borderId="30" xfId="48" applyFont="1" applyFill="1" applyBorder="1" applyAlignment="1" applyProtection="1">
      <alignment vertical="center"/>
      <protection/>
    </xf>
    <xf numFmtId="38" fontId="0" fillId="0" borderId="52" xfId="48" applyFont="1" applyBorder="1" applyAlignment="1" applyProtection="1">
      <alignment vertical="center" wrapText="1"/>
      <protection/>
    </xf>
    <xf numFmtId="38" fontId="3" fillId="41" borderId="53" xfId="48" applyFont="1" applyFill="1" applyBorder="1" applyAlignment="1" applyProtection="1">
      <alignment vertical="center"/>
      <protection/>
    </xf>
    <xf numFmtId="38" fontId="0" fillId="0" borderId="54" xfId="48" applyFont="1" applyBorder="1" applyAlignment="1" applyProtection="1">
      <alignment vertical="center"/>
      <protection/>
    </xf>
    <xf numFmtId="38" fontId="0" fillId="0" borderId="55" xfId="48" applyFont="1" applyFill="1" applyBorder="1" applyAlignment="1" applyProtection="1">
      <alignment vertical="center"/>
      <protection/>
    </xf>
    <xf numFmtId="38" fontId="0" fillId="0" borderId="56" xfId="48" applyFont="1" applyFill="1" applyBorder="1" applyAlignment="1" applyProtection="1">
      <alignment vertical="center"/>
      <protection/>
    </xf>
    <xf numFmtId="38" fontId="0" fillId="0" borderId="54" xfId="48" applyFont="1" applyFill="1" applyBorder="1" applyAlignment="1" applyProtection="1">
      <alignment vertical="center"/>
      <protection/>
    </xf>
    <xf numFmtId="38" fontId="0" fillId="0" borderId="57" xfId="48" applyFont="1" applyBorder="1" applyAlignment="1" applyProtection="1">
      <alignment vertical="center"/>
      <protection/>
    </xf>
    <xf numFmtId="38" fontId="0" fillId="0" borderId="55" xfId="48" applyFont="1" applyBorder="1" applyAlignment="1" applyProtection="1">
      <alignment vertical="center"/>
      <protection/>
    </xf>
    <xf numFmtId="38" fontId="0" fillId="40" borderId="58" xfId="48" applyFont="1" applyFill="1" applyBorder="1" applyAlignment="1" applyProtection="1">
      <alignment vertical="center"/>
      <protection/>
    </xf>
    <xf numFmtId="38" fontId="0" fillId="0" borderId="59" xfId="48" applyFont="1" applyBorder="1" applyAlignment="1" applyProtection="1">
      <alignment vertical="center"/>
      <protection/>
    </xf>
    <xf numFmtId="38" fontId="0" fillId="0" borderId="53" xfId="48" applyFont="1" applyBorder="1" applyAlignment="1" applyProtection="1">
      <alignment vertical="center"/>
      <protection/>
    </xf>
    <xf numFmtId="176" fontId="0" fillId="0" borderId="59" xfId="42" applyNumberFormat="1" applyFont="1" applyBorder="1" applyAlignment="1" applyProtection="1">
      <alignment vertical="center"/>
      <protection/>
    </xf>
    <xf numFmtId="3" fontId="3" fillId="41" borderId="53" xfId="42" applyNumberFormat="1" applyFont="1" applyFill="1" applyBorder="1" applyAlignment="1" applyProtection="1">
      <alignment vertical="center"/>
      <protection/>
    </xf>
    <xf numFmtId="176" fontId="0" fillId="0" borderId="0" xfId="42" applyNumberFormat="1" applyFont="1" applyBorder="1" applyAlignment="1" applyProtection="1">
      <alignment vertical="center"/>
      <protection/>
    </xf>
    <xf numFmtId="38" fontId="12" fillId="0" borderId="0" xfId="48" applyFont="1" applyBorder="1" applyAlignment="1" applyProtection="1">
      <alignment vertical="center"/>
      <protection/>
    </xf>
    <xf numFmtId="38" fontId="0" fillId="0" borderId="60" xfId="48" applyFont="1" applyBorder="1" applyAlignment="1" applyProtection="1">
      <alignment vertical="center"/>
      <protection/>
    </xf>
    <xf numFmtId="38" fontId="0" fillId="0" borderId="32" xfId="48" applyFont="1" applyFill="1" applyBorder="1" applyAlignment="1" applyProtection="1">
      <alignment vertical="center"/>
      <protection/>
    </xf>
    <xf numFmtId="38" fontId="0" fillId="0" borderId="61" xfId="48" applyFont="1" applyFill="1" applyBorder="1" applyAlignment="1" applyProtection="1">
      <alignment vertical="center"/>
      <protection/>
    </xf>
    <xf numFmtId="38" fontId="0" fillId="0" borderId="60" xfId="48" applyFont="1" applyFill="1" applyBorder="1" applyAlignment="1" applyProtection="1">
      <alignment vertical="center"/>
      <protection/>
    </xf>
    <xf numFmtId="38" fontId="0" fillId="0" borderId="62" xfId="48" applyFont="1" applyBorder="1" applyAlignment="1" applyProtection="1">
      <alignment vertical="center"/>
      <protection/>
    </xf>
    <xf numFmtId="38" fontId="0" fillId="0" borderId="63" xfId="48" applyFont="1" applyBorder="1" applyAlignment="1" applyProtection="1">
      <alignment vertical="center"/>
      <protection/>
    </xf>
    <xf numFmtId="38" fontId="0" fillId="0" borderId="32" xfId="48" applyFont="1" applyBorder="1" applyAlignment="1" applyProtection="1">
      <alignment vertical="center"/>
      <protection/>
    </xf>
    <xf numFmtId="38" fontId="0" fillId="40" borderId="64" xfId="48" applyFont="1" applyFill="1" applyBorder="1" applyAlignment="1" applyProtection="1">
      <alignment vertical="center"/>
      <protection/>
    </xf>
    <xf numFmtId="38" fontId="0" fillId="0" borderId="65" xfId="48" applyFont="1" applyBorder="1" applyAlignment="1" applyProtection="1">
      <alignment vertical="center"/>
      <protection/>
    </xf>
    <xf numFmtId="38" fontId="0" fillId="0" borderId="66" xfId="48" applyFont="1" applyBorder="1" applyAlignment="1" applyProtection="1">
      <alignment vertical="center"/>
      <protection/>
    </xf>
    <xf numFmtId="176" fontId="0" fillId="0" borderId="65" xfId="42" applyNumberFormat="1" applyFont="1" applyBorder="1" applyAlignment="1" applyProtection="1">
      <alignment vertical="center"/>
      <protection/>
    </xf>
    <xf numFmtId="3" fontId="3" fillId="41" borderId="66" xfId="42" applyNumberFormat="1" applyFont="1" applyFill="1" applyBorder="1" applyAlignment="1" applyProtection="1">
      <alignment vertical="center"/>
      <protection/>
    </xf>
    <xf numFmtId="38" fontId="0" fillId="0" borderId="67" xfId="48" applyFont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68" xfId="48" applyFont="1" applyFill="1" applyBorder="1" applyAlignment="1" applyProtection="1">
      <alignment vertical="center"/>
      <protection/>
    </xf>
    <xf numFmtId="38" fontId="0" fillId="0" borderId="67" xfId="48" applyFont="1" applyFill="1" applyBorder="1" applyAlignment="1" applyProtection="1">
      <alignment vertical="center"/>
      <protection/>
    </xf>
    <xf numFmtId="38" fontId="0" fillId="0" borderId="69" xfId="48" applyFont="1" applyBorder="1" applyAlignment="1" applyProtection="1">
      <alignment vertical="center"/>
      <protection/>
    </xf>
    <xf numFmtId="38" fontId="0" fillId="0" borderId="70" xfId="48" applyFon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38" fontId="0" fillId="40" borderId="71" xfId="48" applyFont="1" applyFill="1" applyBorder="1" applyAlignment="1" applyProtection="1">
      <alignment vertical="center"/>
      <protection/>
    </xf>
    <xf numFmtId="38" fontId="0" fillId="0" borderId="72" xfId="48" applyFont="1" applyBorder="1" applyAlignment="1" applyProtection="1">
      <alignment vertical="center"/>
      <protection/>
    </xf>
    <xf numFmtId="176" fontId="0" fillId="0" borderId="72" xfId="42" applyNumberFormat="1" applyFont="1" applyBorder="1" applyAlignment="1" applyProtection="1">
      <alignment vertical="center"/>
      <protection/>
    </xf>
    <xf numFmtId="3" fontId="3" fillId="41" borderId="73" xfId="42" applyNumberFormat="1" applyFont="1" applyFill="1" applyBorder="1" applyAlignment="1" applyProtection="1">
      <alignment vertical="center"/>
      <protection/>
    </xf>
    <xf numFmtId="38" fontId="0" fillId="0" borderId="45" xfId="48" applyFont="1" applyBorder="1" applyAlignment="1" applyProtection="1">
      <alignment vertical="center"/>
      <protection/>
    </xf>
    <xf numFmtId="38" fontId="0" fillId="0" borderId="74" xfId="48" applyFont="1" applyFill="1" applyBorder="1" applyAlignment="1" applyProtection="1">
      <alignment vertical="center"/>
      <protection/>
    </xf>
    <xf numFmtId="38" fontId="0" fillId="0" borderId="75" xfId="48" applyFont="1" applyFill="1" applyBorder="1" applyAlignment="1" applyProtection="1">
      <alignment vertical="center"/>
      <protection/>
    </xf>
    <xf numFmtId="38" fontId="0" fillId="0" borderId="45" xfId="48" applyFont="1" applyFill="1" applyBorder="1" applyAlignment="1" applyProtection="1">
      <alignment vertical="center"/>
      <protection/>
    </xf>
    <xf numFmtId="38" fontId="0" fillId="0" borderId="74" xfId="48" applyFont="1" applyBorder="1" applyAlignment="1" applyProtection="1">
      <alignment vertical="center"/>
      <protection/>
    </xf>
    <xf numFmtId="3" fontId="3" fillId="41" borderId="76" xfId="42" applyNumberFormat="1" applyFont="1" applyFill="1" applyBorder="1" applyAlignment="1" applyProtection="1">
      <alignment vertical="center"/>
      <protection/>
    </xf>
    <xf numFmtId="38" fontId="0" fillId="0" borderId="77" xfId="48" applyFont="1" applyBorder="1" applyAlignment="1" applyProtection="1">
      <alignment vertical="center"/>
      <protection/>
    </xf>
    <xf numFmtId="38" fontId="0" fillId="0" borderId="78" xfId="48" applyFont="1" applyFill="1" applyBorder="1" applyAlignment="1" applyProtection="1">
      <alignment vertical="center"/>
      <protection/>
    </xf>
    <xf numFmtId="38" fontId="0" fillId="0" borderId="79" xfId="48" applyFont="1" applyFill="1" applyBorder="1" applyAlignment="1" applyProtection="1">
      <alignment vertical="center"/>
      <protection/>
    </xf>
    <xf numFmtId="38" fontId="0" fillId="0" borderId="77" xfId="48" applyFont="1" applyFill="1" applyBorder="1" applyAlignment="1" applyProtection="1">
      <alignment vertical="center"/>
      <protection/>
    </xf>
    <xf numFmtId="38" fontId="0" fillId="0" borderId="78" xfId="48" applyFont="1" applyBorder="1" applyAlignment="1" applyProtection="1">
      <alignment vertical="center"/>
      <protection/>
    </xf>
    <xf numFmtId="3" fontId="3" fillId="41" borderId="80" xfId="42" applyNumberFormat="1" applyFont="1" applyFill="1" applyBorder="1" applyAlignment="1" applyProtection="1">
      <alignment vertical="center"/>
      <protection/>
    </xf>
    <xf numFmtId="38" fontId="0" fillId="40" borderId="77" xfId="48" applyFont="1" applyFill="1" applyBorder="1" applyAlignment="1" applyProtection="1">
      <alignment vertical="center"/>
      <protection/>
    </xf>
    <xf numFmtId="38" fontId="0" fillId="40" borderId="81" xfId="48" applyFont="1" applyFill="1" applyBorder="1" applyAlignment="1" applyProtection="1">
      <alignment vertical="center"/>
      <protection/>
    </xf>
    <xf numFmtId="38" fontId="0" fillId="0" borderId="82" xfId="48" applyFont="1" applyBorder="1" applyAlignment="1" applyProtection="1">
      <alignment vertical="center"/>
      <protection/>
    </xf>
    <xf numFmtId="176" fontId="0" fillId="0" borderId="82" xfId="42" applyNumberFormat="1" applyFont="1" applyBorder="1" applyAlignment="1" applyProtection="1">
      <alignment vertical="center"/>
      <protection/>
    </xf>
    <xf numFmtId="38" fontId="0" fillId="0" borderId="43" xfId="48" applyFont="1" applyBorder="1" applyAlignment="1" applyProtection="1">
      <alignment vertical="center" shrinkToFit="1"/>
      <protection/>
    </xf>
    <xf numFmtId="38" fontId="0" fillId="40" borderId="83" xfId="48" applyFont="1" applyFill="1" applyBorder="1" applyAlignment="1" applyProtection="1">
      <alignment vertical="center"/>
      <protection/>
    </xf>
    <xf numFmtId="38" fontId="0" fillId="0" borderId="84" xfId="48" applyFont="1" applyBorder="1" applyAlignment="1" applyProtection="1">
      <alignment vertical="center"/>
      <protection/>
    </xf>
    <xf numFmtId="176" fontId="0" fillId="0" borderId="84" xfId="42" applyNumberFormat="1" applyFont="1" applyBorder="1" applyAlignment="1" applyProtection="1">
      <alignment vertical="center"/>
      <protection/>
    </xf>
    <xf numFmtId="38" fontId="0" fillId="0" borderId="69" xfId="48" applyFont="1" applyBorder="1" applyAlignment="1" applyProtection="1">
      <alignment vertical="center" shrinkToFit="1"/>
      <protection/>
    </xf>
    <xf numFmtId="38" fontId="0" fillId="0" borderId="69" xfId="48" applyFont="1" applyBorder="1" applyAlignment="1" applyProtection="1">
      <alignment horizontal="right" vertical="center" shrinkToFit="1"/>
      <protection/>
    </xf>
    <xf numFmtId="38" fontId="0" fillId="0" borderId="77" xfId="48" applyFont="1" applyBorder="1" applyAlignment="1" applyProtection="1">
      <alignment horizontal="right" vertical="center" shrinkToFit="1"/>
      <protection/>
    </xf>
    <xf numFmtId="38" fontId="0" fillId="0" borderId="57" xfId="48" applyFont="1" applyBorder="1" applyAlignment="1" applyProtection="1">
      <alignment vertical="center" shrinkToFit="1"/>
      <protection/>
    </xf>
    <xf numFmtId="38" fontId="0" fillId="0" borderId="57" xfId="48" applyFont="1" applyBorder="1" applyAlignment="1" applyProtection="1">
      <alignment horizontal="right" vertical="center" shrinkToFit="1"/>
      <protection/>
    </xf>
    <xf numFmtId="38" fontId="0" fillId="0" borderId="54" xfId="48" applyFont="1" applyBorder="1" applyAlignment="1" applyProtection="1">
      <alignment horizontal="right" vertical="center" shrinkToFit="1"/>
      <protection/>
    </xf>
    <xf numFmtId="38" fontId="0" fillId="0" borderId="62" xfId="48" applyFont="1" applyBorder="1" applyAlignment="1" applyProtection="1">
      <alignment vertical="center" shrinkToFit="1"/>
      <protection/>
    </xf>
    <xf numFmtId="38" fontId="0" fillId="0" borderId="62" xfId="48" applyFont="1" applyBorder="1" applyAlignment="1" applyProtection="1">
      <alignment horizontal="right" vertical="center" shrinkToFit="1"/>
      <protection/>
    </xf>
    <xf numFmtId="38" fontId="0" fillId="0" borderId="45" xfId="48" applyFont="1" applyBorder="1" applyAlignment="1" applyProtection="1">
      <alignment horizontal="right" vertical="center" shrinkToFit="1"/>
      <protection/>
    </xf>
    <xf numFmtId="38" fontId="0" fillId="0" borderId="63" xfId="48" applyFont="1" applyBorder="1" applyAlignment="1" applyProtection="1">
      <alignment vertical="center" shrinkToFit="1"/>
      <protection/>
    </xf>
    <xf numFmtId="38" fontId="0" fillId="0" borderId="63" xfId="48" applyFont="1" applyBorder="1" applyAlignment="1" applyProtection="1">
      <alignment horizontal="right" vertical="center" shrinkToFit="1"/>
      <protection/>
    </xf>
    <xf numFmtId="38" fontId="0" fillId="0" borderId="60" xfId="48" applyFont="1" applyBorder="1" applyAlignment="1" applyProtection="1">
      <alignment horizontal="right" vertical="center" shrinkToFit="1"/>
      <protection/>
    </xf>
    <xf numFmtId="38" fontId="14" fillId="0" borderId="0" xfId="48" applyFont="1" applyAlignment="1" applyProtection="1">
      <alignment vertical="center"/>
      <protection/>
    </xf>
    <xf numFmtId="38" fontId="0" fillId="0" borderId="69" xfId="48" applyFont="1" applyFill="1" applyBorder="1" applyAlignment="1" applyProtection="1">
      <alignment vertical="center"/>
      <protection/>
    </xf>
    <xf numFmtId="38" fontId="0" fillId="0" borderId="72" xfId="48" applyFont="1" applyFill="1" applyBorder="1" applyAlignment="1" applyProtection="1">
      <alignment vertical="center"/>
      <protection/>
    </xf>
    <xf numFmtId="176" fontId="0" fillId="0" borderId="72" xfId="42" applyNumberFormat="1" applyFont="1" applyFill="1" applyBorder="1" applyAlignment="1" applyProtection="1">
      <alignment vertical="center"/>
      <protection/>
    </xf>
    <xf numFmtId="38" fontId="0" fillId="0" borderId="63" xfId="48" applyFont="1" applyFill="1" applyBorder="1" applyAlignment="1" applyProtection="1">
      <alignment vertical="center"/>
      <protection/>
    </xf>
    <xf numFmtId="38" fontId="0" fillId="0" borderId="65" xfId="48" applyFont="1" applyFill="1" applyBorder="1" applyAlignment="1" applyProtection="1">
      <alignment vertical="center"/>
      <protection/>
    </xf>
    <xf numFmtId="176" fontId="0" fillId="0" borderId="65" xfId="42" applyNumberFormat="1" applyFont="1" applyFill="1" applyBorder="1" applyAlignment="1" applyProtection="1">
      <alignment vertical="center"/>
      <protection/>
    </xf>
    <xf numFmtId="38" fontId="0" fillId="0" borderId="70" xfId="48" applyFont="1" applyFill="1" applyBorder="1" applyAlignment="1" applyProtection="1">
      <alignment vertical="center"/>
      <protection/>
    </xf>
    <xf numFmtId="38" fontId="0" fillId="0" borderId="82" xfId="48" applyFont="1" applyFill="1" applyBorder="1" applyAlignment="1" applyProtection="1">
      <alignment vertical="center"/>
      <protection/>
    </xf>
    <xf numFmtId="176" fontId="0" fillId="0" borderId="82" xfId="42" applyNumberFormat="1" applyFont="1" applyFill="1" applyBorder="1" applyAlignment="1" applyProtection="1">
      <alignment vertical="center"/>
      <protection/>
    </xf>
    <xf numFmtId="38" fontId="0" fillId="0" borderId="62" xfId="48" applyFont="1" applyFill="1" applyBorder="1" applyAlignment="1" applyProtection="1">
      <alignment vertical="center"/>
      <protection/>
    </xf>
    <xf numFmtId="38" fontId="0" fillId="0" borderId="84" xfId="48" applyFont="1" applyFill="1" applyBorder="1" applyAlignment="1" applyProtection="1">
      <alignment vertical="center"/>
      <protection/>
    </xf>
    <xf numFmtId="176" fontId="0" fillId="0" borderId="84" xfId="42" applyNumberFormat="1" applyFont="1" applyFill="1" applyBorder="1" applyAlignment="1" applyProtection="1">
      <alignment vertical="center"/>
      <protection/>
    </xf>
    <xf numFmtId="176" fontId="0" fillId="0" borderId="85" xfId="42" applyNumberFormat="1" applyFont="1" applyBorder="1" applyAlignment="1" applyProtection="1">
      <alignment vertical="center"/>
      <protection/>
    </xf>
    <xf numFmtId="3" fontId="3" fillId="41" borderId="86" xfId="42" applyNumberFormat="1" applyFont="1" applyFill="1" applyBorder="1" applyAlignment="1" applyProtection="1">
      <alignment vertical="center"/>
      <protection/>
    </xf>
    <xf numFmtId="38" fontId="56" fillId="42" borderId="13" xfId="48" applyFont="1" applyFill="1" applyBorder="1" applyAlignment="1" applyProtection="1">
      <alignment horizontal="center" vertical="center"/>
      <protection/>
    </xf>
    <xf numFmtId="38" fontId="56" fillId="42" borderId="87" xfId="48" applyFont="1" applyFill="1" applyBorder="1" applyAlignment="1" applyProtection="1">
      <alignment horizontal="center" vertical="center"/>
      <protection/>
    </xf>
    <xf numFmtId="38" fontId="57" fillId="42" borderId="88" xfId="48" applyFont="1" applyFill="1" applyBorder="1" applyAlignment="1" applyProtection="1">
      <alignment horizontal="center" vertical="center"/>
      <protection locked="0"/>
    </xf>
    <xf numFmtId="38" fontId="57" fillId="42" borderId="89" xfId="48" applyFont="1" applyFill="1" applyBorder="1" applyAlignment="1" applyProtection="1">
      <alignment horizontal="center" vertical="center"/>
      <protection locked="0"/>
    </xf>
    <xf numFmtId="38" fontId="57" fillId="42" borderId="90" xfId="48" applyFont="1" applyFill="1" applyBorder="1" applyAlignment="1" applyProtection="1">
      <alignment horizontal="center" vertical="center"/>
      <protection locked="0"/>
    </xf>
    <xf numFmtId="38" fontId="57" fillId="42" borderId="91" xfId="48" applyFont="1" applyFill="1" applyBorder="1" applyAlignment="1" applyProtection="1">
      <alignment horizontal="center" vertical="center"/>
      <protection locked="0"/>
    </xf>
    <xf numFmtId="38" fontId="57" fillId="42" borderId="92" xfId="48" applyFont="1" applyFill="1" applyBorder="1" applyAlignment="1" applyProtection="1">
      <alignment horizontal="center" vertical="center"/>
      <protection locked="0"/>
    </xf>
    <xf numFmtId="38" fontId="57" fillId="42" borderId="93" xfId="48" applyFont="1" applyFill="1" applyBorder="1" applyAlignment="1" applyProtection="1">
      <alignment horizontal="center" vertical="center"/>
      <protection locked="0"/>
    </xf>
    <xf numFmtId="38" fontId="2" fillId="0" borderId="0" xfId="48" applyFont="1" applyAlignment="1" applyProtection="1">
      <alignment horizontal="left"/>
      <protection/>
    </xf>
    <xf numFmtId="38" fontId="57" fillId="43" borderId="0" xfId="48" applyFont="1" applyFill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>
      <alignment horizontal="left"/>
      <protection/>
    </xf>
    <xf numFmtId="38" fontId="56" fillId="43" borderId="44" xfId="48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38" fontId="58" fillId="44" borderId="13" xfId="48" applyFont="1" applyFill="1" applyBorder="1" applyAlignment="1" applyProtection="1">
      <alignment horizontal="center" vertical="center"/>
      <protection/>
    </xf>
    <xf numFmtId="0" fontId="58" fillId="44" borderId="95" xfId="0" applyFont="1" applyFill="1" applyBorder="1" applyAlignment="1" applyProtection="1">
      <alignment vertical="center"/>
      <protection/>
    </xf>
    <xf numFmtId="0" fontId="58" fillId="44" borderId="87" xfId="0" applyFont="1" applyFill="1" applyBorder="1" applyAlignment="1" applyProtection="1">
      <alignment vertical="center"/>
      <protection/>
    </xf>
    <xf numFmtId="38" fontId="55" fillId="45" borderId="43" xfId="48" applyFont="1" applyFill="1" applyBorder="1" applyAlignment="1" applyProtection="1">
      <alignment horizontal="center" vertical="center"/>
      <protection/>
    </xf>
    <xf numFmtId="0" fontId="0" fillId="46" borderId="43" xfId="48" applyNumberFormat="1" applyFont="1" applyFill="1" applyBorder="1" applyAlignment="1" applyProtection="1">
      <alignment horizontal="center" vertical="center"/>
      <protection/>
    </xf>
    <xf numFmtId="38" fontId="59" fillId="7" borderId="44" xfId="48" applyFont="1" applyFill="1" applyBorder="1" applyAlignment="1" applyProtection="1">
      <alignment horizontal="left" vertical="center" wrapText="1"/>
      <protection/>
    </xf>
    <xf numFmtId="38" fontId="59" fillId="7" borderId="49" xfId="48" applyFont="1" applyFill="1" applyBorder="1" applyAlignment="1" applyProtection="1">
      <alignment horizontal="left" vertical="center" wrapText="1"/>
      <protection/>
    </xf>
    <xf numFmtId="38" fontId="59" fillId="7" borderId="94" xfId="48" applyFont="1" applyFill="1" applyBorder="1" applyAlignment="1" applyProtection="1">
      <alignment horizontal="left" vertical="center" wrapText="1"/>
      <protection/>
    </xf>
    <xf numFmtId="38" fontId="59" fillId="7" borderId="29" xfId="48" applyFont="1" applyFill="1" applyBorder="1" applyAlignment="1" applyProtection="1">
      <alignment horizontal="left" vertical="center" wrapText="1"/>
      <protection/>
    </xf>
    <xf numFmtId="38" fontId="59" fillId="7" borderId="0" xfId="48" applyFont="1" applyFill="1" applyBorder="1" applyAlignment="1" applyProtection="1">
      <alignment horizontal="left" vertical="center" wrapText="1"/>
      <protection/>
    </xf>
    <xf numFmtId="38" fontId="59" fillId="7" borderId="96" xfId="48" applyFont="1" applyFill="1" applyBorder="1" applyAlignment="1" applyProtection="1">
      <alignment horizontal="left" vertical="center" wrapText="1"/>
      <protection/>
    </xf>
    <xf numFmtId="38" fontId="59" fillId="7" borderId="18" xfId="48" applyFont="1" applyFill="1" applyBorder="1" applyAlignment="1" applyProtection="1">
      <alignment horizontal="left" vertical="center" wrapText="1"/>
      <protection/>
    </xf>
    <xf numFmtId="38" fontId="59" fillId="7" borderId="15" xfId="48" applyFont="1" applyFill="1" applyBorder="1" applyAlignment="1" applyProtection="1">
      <alignment horizontal="left" vertical="center" wrapText="1"/>
      <protection/>
    </xf>
    <xf numFmtId="38" fontId="59" fillId="7" borderId="97" xfId="48" applyFont="1" applyFill="1" applyBorder="1" applyAlignment="1" applyProtection="1">
      <alignment horizontal="left" vertical="center" wrapText="1"/>
      <protection/>
    </xf>
    <xf numFmtId="0" fontId="3" fillId="47" borderId="0" xfId="0" applyFont="1" applyFill="1" applyAlignment="1">
      <alignment horizontal="center" vertical="center"/>
    </xf>
    <xf numFmtId="0" fontId="4" fillId="48" borderId="0" xfId="0" applyFont="1" applyFill="1" applyAlignment="1">
      <alignment horizontal="center" vertical="center" wrapText="1"/>
    </xf>
    <xf numFmtId="0" fontId="0" fillId="49" borderId="0" xfId="0" applyFill="1" applyAlignment="1">
      <alignment horizontal="center" vertical="center" wrapText="1"/>
    </xf>
    <xf numFmtId="0" fontId="11" fillId="0" borderId="87" xfId="0" applyFont="1" applyFill="1" applyBorder="1" applyAlignment="1" quotePrefix="1">
      <alignment horizontal="center" vertical="center"/>
    </xf>
    <xf numFmtId="0" fontId="11" fillId="0" borderId="43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ill>
        <patternFill>
          <bgColor indexed="41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</xdr:row>
      <xdr:rowOff>0</xdr:rowOff>
    </xdr:from>
    <xdr:to>
      <xdr:col>20</xdr:col>
      <xdr:colOff>552450</xdr:colOff>
      <xdr:row>3</xdr:row>
      <xdr:rowOff>133350</xdr:rowOff>
    </xdr:to>
    <xdr:pic>
      <xdr:nvPicPr>
        <xdr:cNvPr id="1" name="Picture 1" descr="txt_syubetsu_futsuunchin_r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17145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100"/>
          <a:ext cx="666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6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2" sqref="O2:P4"/>
    </sheetView>
  </sheetViews>
  <sheetFormatPr defaultColWidth="9.00390625" defaultRowHeight="13.5"/>
  <cols>
    <col min="1" max="1" width="6.625" style="63" customWidth="1"/>
    <col min="2" max="2" width="5.75390625" style="63" customWidth="1"/>
    <col min="3" max="3" width="8.625" style="63" customWidth="1"/>
    <col min="4" max="4" width="8.875" style="63" customWidth="1"/>
    <col min="5" max="5" width="8.625" style="63" customWidth="1"/>
    <col min="6" max="6" width="8.625" style="63" hidden="1" customWidth="1"/>
    <col min="7" max="7" width="8.875" style="63" customWidth="1"/>
    <col min="8" max="8" width="9.50390625" style="63" customWidth="1"/>
    <col min="9" max="10" width="10.125" style="63" hidden="1" customWidth="1"/>
    <col min="11" max="11" width="10.375" style="63" customWidth="1"/>
    <col min="12" max="12" width="7.375" style="63" customWidth="1"/>
    <col min="13" max="13" width="13.625" style="63" customWidth="1"/>
    <col min="14" max="14" width="2.00390625" style="63" customWidth="1"/>
    <col min="15" max="15" width="9.00390625" style="63" customWidth="1"/>
    <col min="16" max="16" width="8.50390625" style="63" customWidth="1"/>
    <col min="17" max="17" width="5.875" style="63" hidden="1" customWidth="1"/>
    <col min="18" max="18" width="4.50390625" style="63" hidden="1" customWidth="1"/>
    <col min="19" max="19" width="9.625" style="63" customWidth="1"/>
    <col min="20" max="21" width="9.00390625" style="63" customWidth="1"/>
    <col min="22" max="22" width="9.00390625" style="63" hidden="1" customWidth="1"/>
    <col min="23" max="16384" width="9.00390625" style="63" customWidth="1"/>
  </cols>
  <sheetData>
    <row r="1" spans="1:19" ht="22.5" customHeight="1" thickBot="1">
      <c r="A1" s="62" t="s">
        <v>37</v>
      </c>
      <c r="N1" s="64"/>
      <c r="O1" s="65" t="s">
        <v>53</v>
      </c>
      <c r="P1" s="64"/>
      <c r="Q1" s="64"/>
      <c r="R1" s="64"/>
      <c r="S1" s="64"/>
    </row>
    <row r="2" spans="1:24" ht="17.25" customHeight="1" thickBot="1">
      <c r="A2" s="66"/>
      <c r="B2" s="171" t="s">
        <v>22</v>
      </c>
      <c r="C2" s="172"/>
      <c r="D2" s="182" t="s">
        <v>23</v>
      </c>
      <c r="E2" s="183"/>
      <c r="F2" s="183"/>
      <c r="G2" s="183"/>
      <c r="H2" s="183"/>
      <c r="I2" s="183"/>
      <c r="J2" s="183"/>
      <c r="K2" s="183"/>
      <c r="L2" s="183"/>
      <c r="M2" s="184"/>
      <c r="N2" s="67"/>
      <c r="O2" s="173">
        <v>180</v>
      </c>
      <c r="P2" s="174"/>
      <c r="S2" s="179" t="s">
        <v>6</v>
      </c>
      <c r="U2" s="68"/>
      <c r="V2" s="69"/>
      <c r="W2" s="69"/>
      <c r="X2" s="179"/>
    </row>
    <row r="3" spans="1:24" ht="29.25" customHeight="1">
      <c r="A3" s="70" t="s">
        <v>0</v>
      </c>
      <c r="B3" s="71" t="s">
        <v>1</v>
      </c>
      <c r="C3" s="72" t="s">
        <v>20</v>
      </c>
      <c r="D3" s="73" t="s">
        <v>25</v>
      </c>
      <c r="E3" s="74" t="s">
        <v>24</v>
      </c>
      <c r="F3" s="74"/>
      <c r="G3" s="75" t="s">
        <v>2</v>
      </c>
      <c r="H3" s="76" t="s">
        <v>8</v>
      </c>
      <c r="I3" s="77" t="s">
        <v>9</v>
      </c>
      <c r="J3" s="77"/>
      <c r="K3" s="78" t="s">
        <v>21</v>
      </c>
      <c r="L3" s="77" t="s">
        <v>7</v>
      </c>
      <c r="M3" s="79" t="s">
        <v>27</v>
      </c>
      <c r="N3" s="80"/>
      <c r="O3" s="175"/>
      <c r="P3" s="176"/>
      <c r="S3" s="179"/>
      <c r="U3" s="68"/>
      <c r="V3" s="69"/>
      <c r="W3" s="69"/>
      <c r="X3" s="179"/>
    </row>
    <row r="4" spans="1:24" ht="17.25" customHeight="1" thickBot="1">
      <c r="A4" s="81"/>
      <c r="B4" s="71"/>
      <c r="C4" s="72"/>
      <c r="D4" s="82"/>
      <c r="E4" s="83"/>
      <c r="F4" s="83"/>
      <c r="G4" s="84"/>
      <c r="H4" s="85"/>
      <c r="I4" s="64"/>
      <c r="J4" s="64"/>
      <c r="K4" s="86"/>
      <c r="L4" s="64"/>
      <c r="M4" s="87"/>
      <c r="N4" s="64"/>
      <c r="O4" s="177"/>
      <c r="P4" s="178"/>
      <c r="S4" s="179"/>
      <c r="U4" s="68"/>
      <c r="V4" s="69"/>
      <c r="W4" s="69"/>
      <c r="X4" s="179"/>
    </row>
    <row r="5" spans="1:23" ht="13.5" customHeight="1">
      <c r="A5" s="88">
        <v>1</v>
      </c>
      <c r="B5" s="89">
        <f aca="true" t="shared" si="0" ref="B5:B36">$O$2</f>
        <v>180</v>
      </c>
      <c r="C5" s="90">
        <f>B5</f>
        <v>180</v>
      </c>
      <c r="D5" s="91">
        <f>K5-K4</f>
        <v>178</v>
      </c>
      <c r="E5" s="92">
        <f>IF(G4&gt;0,IF($O$6&gt;G4,G4,ROUNDDOWN($O$6,-1)),G4)</f>
        <v>0</v>
      </c>
      <c r="F5" s="92"/>
      <c r="G5" s="93">
        <f aca="true" t="shared" si="1" ref="G5:G36">H5-H4</f>
        <v>0</v>
      </c>
      <c r="H5" s="94">
        <f>IF(LOOKUP(K5,'付与チケット'!$A$5:$A$35,'付与チケット'!$C$5:$C$35)-H4&lt;=0,H4,LOOKUP(K5,'付与チケット'!$A$5:$A$35,'付与チケット'!$C$5:$C$35))</f>
        <v>0</v>
      </c>
      <c r="I5" s="95">
        <f aca="true" t="shared" si="2" ref="I5:I36">IF(G5-B5&gt;0,B5,G5)</f>
        <v>0</v>
      </c>
      <c r="J5" s="95"/>
      <c r="K5" s="96">
        <f>O6</f>
        <v>178</v>
      </c>
      <c r="L5" s="97">
        <f aca="true" t="shared" si="3" ref="L5:L36">1-(K5/C5)</f>
        <v>0.011111111111111072</v>
      </c>
      <c r="M5" s="98">
        <f aca="true" t="shared" si="4" ref="M5:M36">C5-K5</f>
        <v>2</v>
      </c>
      <c r="N5" s="99"/>
      <c r="O5" s="100" t="s">
        <v>51</v>
      </c>
      <c r="P5" s="99"/>
      <c r="Q5" s="64">
        <v>1000</v>
      </c>
      <c r="R5" s="64">
        <v>100</v>
      </c>
      <c r="S5" s="64"/>
      <c r="U5" s="68"/>
      <c r="V5" s="68"/>
      <c r="W5" s="68"/>
    </row>
    <row r="6" spans="1:23" ht="13.5">
      <c r="A6" s="101"/>
      <c r="B6" s="102">
        <f t="shared" si="0"/>
        <v>180</v>
      </c>
      <c r="C6" s="103">
        <f>C5+B6</f>
        <v>360</v>
      </c>
      <c r="D6" s="104">
        <f>K6-K5</f>
        <v>178</v>
      </c>
      <c r="E6" s="105">
        <f aca="true" t="shared" si="5" ref="E6:E37">IF(G5&gt;0,IF($O$6&lt;G5,ROUNDDOWN($O$6,-1),G5),IF(G4-E5&lt;0,G5,G4-E5))</f>
        <v>0</v>
      </c>
      <c r="F6" s="106"/>
      <c r="G6" s="107">
        <f t="shared" si="1"/>
        <v>0</v>
      </c>
      <c r="H6" s="108">
        <f>IF(LOOKUP(K6,'付与チケット'!$A$5:$A$35,'付与チケット'!$C$5:$C$35)-H5&lt;=0,H5,LOOKUP(K6,'付与チケット'!$A$5:$A$35,'付与チケット'!$C$5:$C$35))</f>
        <v>0</v>
      </c>
      <c r="I6" s="109">
        <f t="shared" si="2"/>
        <v>0</v>
      </c>
      <c r="J6" s="109"/>
      <c r="K6" s="110">
        <f>K5+$O$6-IF(E6&gt;=0,E6,$O$6)</f>
        <v>356</v>
      </c>
      <c r="L6" s="111">
        <f t="shared" si="3"/>
        <v>0.011111111111111072</v>
      </c>
      <c r="M6" s="112">
        <f t="shared" si="4"/>
        <v>4</v>
      </c>
      <c r="N6" s="99"/>
      <c r="O6" s="180">
        <f>VLOOKUP(O2,Sheet1!B2:C35,2,0)</f>
        <v>178</v>
      </c>
      <c r="P6" s="180"/>
      <c r="Q6" s="64">
        <v>3000</v>
      </c>
      <c r="R6" s="64">
        <v>360</v>
      </c>
      <c r="S6" s="181" t="s">
        <v>6</v>
      </c>
      <c r="U6" s="68"/>
      <c r="V6" s="68">
        <f>+Sheet1!B2</f>
        <v>180</v>
      </c>
      <c r="W6" s="68"/>
    </row>
    <row r="7" spans="1:23" ht="13.5">
      <c r="A7" s="113">
        <v>2</v>
      </c>
      <c r="B7" s="114">
        <f t="shared" si="0"/>
        <v>180</v>
      </c>
      <c r="C7" s="115">
        <f aca="true" t="shared" si="6" ref="C7:C25">C6+B7</f>
        <v>540</v>
      </c>
      <c r="D7" s="116">
        <f aca="true" t="shared" si="7" ref="D7:D66">K7-K6</f>
        <v>178</v>
      </c>
      <c r="E7" s="117">
        <f t="shared" si="5"/>
        <v>0</v>
      </c>
      <c r="F7" s="118"/>
      <c r="G7" s="119">
        <f t="shared" si="1"/>
        <v>0</v>
      </c>
      <c r="H7" s="120">
        <f>IF(LOOKUP(K7,'付与チケット'!$A$5:$A$35,'付与チケット'!$C$5:$C$35)-H6&lt;=0,H6,LOOKUP(K7,'付与チケット'!$A$5:$A$35,'付与チケット'!$C$5:$C$35))</f>
        <v>0</v>
      </c>
      <c r="I7" s="121">
        <f t="shared" si="2"/>
        <v>0</v>
      </c>
      <c r="J7" s="121"/>
      <c r="K7" s="110">
        <f aca="true" t="shared" si="8" ref="K7:K66">K6+$O$6-IF(E7&gt;=0,E7,$O$6)</f>
        <v>534</v>
      </c>
      <c r="L7" s="122">
        <f t="shared" si="3"/>
        <v>0.011111111111111072</v>
      </c>
      <c r="M7" s="123">
        <f t="shared" si="4"/>
        <v>6</v>
      </c>
      <c r="N7" s="99"/>
      <c r="O7" s="180"/>
      <c r="P7" s="180"/>
      <c r="Q7" s="64">
        <v>5000</v>
      </c>
      <c r="R7" s="64">
        <v>850</v>
      </c>
      <c r="S7" s="181"/>
      <c r="U7" s="68"/>
      <c r="V7" s="68">
        <f>+Sheet1!B3</f>
        <v>190</v>
      </c>
      <c r="W7" s="68"/>
    </row>
    <row r="8" spans="1:23" ht="13.5">
      <c r="A8" s="124"/>
      <c r="B8" s="125">
        <f t="shared" si="0"/>
        <v>180</v>
      </c>
      <c r="C8" s="126">
        <f t="shared" si="6"/>
        <v>720</v>
      </c>
      <c r="D8" s="127">
        <f t="shared" si="7"/>
        <v>178</v>
      </c>
      <c r="E8" s="106">
        <f t="shared" si="5"/>
        <v>0</v>
      </c>
      <c r="F8" s="105"/>
      <c r="G8" s="128">
        <f t="shared" si="1"/>
        <v>0</v>
      </c>
      <c r="H8" s="108">
        <f>IF(LOOKUP(K8,'付与チケット'!$A$5:$A$35,'付与チケット'!$C$5:$C$35)-H7&lt;=0,H7,LOOKUP(K8,'付与チケット'!$A$5:$A$35,'付与チケット'!$C$5:$C$35))</f>
        <v>0</v>
      </c>
      <c r="I8" s="109">
        <f t="shared" si="2"/>
        <v>0</v>
      </c>
      <c r="J8" s="109"/>
      <c r="K8" s="110">
        <f t="shared" si="8"/>
        <v>712</v>
      </c>
      <c r="L8" s="111">
        <f t="shared" si="3"/>
        <v>0.011111111111111072</v>
      </c>
      <c r="M8" s="129">
        <f t="shared" si="4"/>
        <v>8</v>
      </c>
      <c r="N8" s="99"/>
      <c r="O8" s="180"/>
      <c r="P8" s="180"/>
      <c r="S8" s="181"/>
      <c r="U8" s="68"/>
      <c r="V8" s="68">
        <f>+Sheet1!B4</f>
        <v>200</v>
      </c>
      <c r="W8" s="68"/>
    </row>
    <row r="9" spans="1:22" ht="13.5">
      <c r="A9" s="130">
        <v>3</v>
      </c>
      <c r="B9" s="131">
        <f t="shared" si="0"/>
        <v>180</v>
      </c>
      <c r="C9" s="132">
        <f t="shared" si="6"/>
        <v>900</v>
      </c>
      <c r="D9" s="133">
        <f t="shared" si="7"/>
        <v>178</v>
      </c>
      <c r="E9" s="117">
        <f t="shared" si="5"/>
        <v>0</v>
      </c>
      <c r="F9" s="117"/>
      <c r="G9" s="134">
        <f>H9-H8</f>
        <v>0</v>
      </c>
      <c r="H9" s="120">
        <f>IF(LOOKUP(K9,'付与チケット'!$A$5:$A$35,'付与チケット'!$C$5:$C$35)-H8&lt;=0,H8,LOOKUP(K9,'付与チケット'!$A$5:$A$35,'付与チケット'!$C$5:$C$35))</f>
        <v>0</v>
      </c>
      <c r="I9" s="121">
        <f t="shared" si="2"/>
        <v>0</v>
      </c>
      <c r="J9" s="121"/>
      <c r="K9" s="110">
        <f t="shared" si="8"/>
        <v>890</v>
      </c>
      <c r="L9" s="122">
        <f t="shared" si="3"/>
        <v>0.011111111111111072</v>
      </c>
      <c r="M9" s="135">
        <f t="shared" si="4"/>
        <v>10</v>
      </c>
      <c r="N9" s="99"/>
      <c r="O9" s="180"/>
      <c r="P9" s="180"/>
      <c r="S9" s="181"/>
      <c r="V9" s="68">
        <f>+Sheet1!B5</f>
        <v>210</v>
      </c>
    </row>
    <row r="10" spans="1:22" ht="13.5">
      <c r="A10" s="101"/>
      <c r="B10" s="102">
        <f t="shared" si="0"/>
        <v>180</v>
      </c>
      <c r="C10" s="103">
        <f t="shared" si="6"/>
        <v>1080</v>
      </c>
      <c r="D10" s="104">
        <f t="shared" si="7"/>
        <v>178</v>
      </c>
      <c r="E10" s="106">
        <f t="shared" si="5"/>
        <v>0</v>
      </c>
      <c r="F10" s="106"/>
      <c r="G10" s="107">
        <f>H10-H9</f>
        <v>100</v>
      </c>
      <c r="H10" s="108">
        <f>IF(LOOKUP(K10,'付与チケット'!$A$5:$A$35,'付与チケット'!$C$5:$C$35)-H9&lt;=0,H9,LOOKUP(K10,'付与チケット'!$A$5:$A$35,'付与チケット'!$C$5:$C$35))</f>
        <v>100</v>
      </c>
      <c r="I10" s="109">
        <f t="shared" si="2"/>
        <v>100</v>
      </c>
      <c r="J10" s="109"/>
      <c r="K10" s="110">
        <f t="shared" si="8"/>
        <v>1068</v>
      </c>
      <c r="L10" s="111">
        <f t="shared" si="3"/>
        <v>0.011111111111111072</v>
      </c>
      <c r="M10" s="112">
        <f t="shared" si="4"/>
        <v>12</v>
      </c>
      <c r="N10" s="99"/>
      <c r="O10" s="64"/>
      <c r="P10" s="64"/>
      <c r="Q10" s="64"/>
      <c r="R10" s="64"/>
      <c r="S10" s="64"/>
      <c r="V10" s="68">
        <f>+Sheet1!B6</f>
        <v>220</v>
      </c>
    </row>
    <row r="11" spans="1:22" ht="13.5">
      <c r="A11" s="130">
        <v>4</v>
      </c>
      <c r="B11" s="131">
        <f t="shared" si="0"/>
        <v>180</v>
      </c>
      <c r="C11" s="132">
        <f t="shared" si="6"/>
        <v>1260</v>
      </c>
      <c r="D11" s="136">
        <f>K11-K10</f>
        <v>78</v>
      </c>
      <c r="E11" s="117">
        <f t="shared" si="5"/>
        <v>100</v>
      </c>
      <c r="F11" s="117"/>
      <c r="G11" s="134">
        <f t="shared" si="1"/>
        <v>0</v>
      </c>
      <c r="H11" s="120">
        <f>IF(LOOKUP(K11,'付与チケット'!$A$5:$A$35,'付与チケット'!$C$5:$C$35)-H10&lt;=0,H10,LOOKUP(K11,'付与チケット'!$A$5:$A$35,'付与チケット'!$C$5:$C$35))</f>
        <v>100</v>
      </c>
      <c r="I11" s="121">
        <f t="shared" si="2"/>
        <v>0</v>
      </c>
      <c r="J11" s="121"/>
      <c r="K11" s="110">
        <f t="shared" si="8"/>
        <v>1146</v>
      </c>
      <c r="L11" s="122">
        <f t="shared" si="3"/>
        <v>0.09047619047619049</v>
      </c>
      <c r="M11" s="135">
        <f t="shared" si="4"/>
        <v>114</v>
      </c>
      <c r="N11" s="99"/>
      <c r="O11" s="188" t="s">
        <v>52</v>
      </c>
      <c r="P11" s="188"/>
      <c r="Q11" s="188"/>
      <c r="R11" s="188"/>
      <c r="S11" s="188"/>
      <c r="V11" s="68">
        <f>+Sheet1!B7</f>
        <v>240</v>
      </c>
    </row>
    <row r="12" spans="1:22" ht="13.5">
      <c r="A12" s="101"/>
      <c r="B12" s="102">
        <f t="shared" si="0"/>
        <v>180</v>
      </c>
      <c r="C12" s="103">
        <f t="shared" si="6"/>
        <v>1440</v>
      </c>
      <c r="D12" s="104">
        <f t="shared" si="7"/>
        <v>178</v>
      </c>
      <c r="E12" s="106">
        <f t="shared" si="5"/>
        <v>0</v>
      </c>
      <c r="F12" s="106"/>
      <c r="G12" s="107">
        <f t="shared" si="1"/>
        <v>0</v>
      </c>
      <c r="H12" s="108">
        <f>IF(LOOKUP(K12,'付与チケット'!$A$5:$A$35,'付与チケット'!$C$5:$C$35)-H11&lt;=0,H11,LOOKUP(K12,'付与チケット'!$A$5:$A$35,'付与チケット'!$C$5:$C$35))</f>
        <v>100</v>
      </c>
      <c r="I12" s="109">
        <f t="shared" si="2"/>
        <v>0</v>
      </c>
      <c r="J12" s="109"/>
      <c r="K12" s="110">
        <f t="shared" si="8"/>
        <v>1324</v>
      </c>
      <c r="L12" s="111">
        <f t="shared" si="3"/>
        <v>0.0805555555555556</v>
      </c>
      <c r="M12" s="112">
        <f t="shared" si="4"/>
        <v>116</v>
      </c>
      <c r="N12" s="99"/>
      <c r="O12" s="189" t="str">
        <f>IF(O2&lt;370,"現金"&amp;O2&amp;"円区間","全線フリー定期券")</f>
        <v>現金180円区間</v>
      </c>
      <c r="P12" s="189"/>
      <c r="Q12" s="189"/>
      <c r="R12" s="189"/>
      <c r="S12" s="189"/>
      <c r="V12" s="68">
        <f>+Sheet1!B8</f>
        <v>250</v>
      </c>
    </row>
    <row r="13" spans="1:22" ht="13.5">
      <c r="A13" s="113">
        <v>5</v>
      </c>
      <c r="B13" s="114">
        <f t="shared" si="0"/>
        <v>180</v>
      </c>
      <c r="C13" s="115">
        <f t="shared" si="6"/>
        <v>1620</v>
      </c>
      <c r="D13" s="116">
        <f t="shared" si="7"/>
        <v>178</v>
      </c>
      <c r="E13" s="117">
        <f t="shared" si="5"/>
        <v>0</v>
      </c>
      <c r="F13" s="118"/>
      <c r="G13" s="119">
        <f>H13-H12</f>
        <v>0</v>
      </c>
      <c r="H13" s="137">
        <f>IF(LOOKUP(K13,'付与チケット'!$A$5:$A$35,'付与チケット'!$C$5:$C$35)-H12&lt;=0,H12,LOOKUP(K13,'付与チケット'!$A$5:$A$35,'付与チケット'!$C$5:$C$35))</f>
        <v>100</v>
      </c>
      <c r="I13" s="138">
        <f t="shared" si="2"/>
        <v>0</v>
      </c>
      <c r="J13" s="138"/>
      <c r="K13" s="110">
        <f t="shared" si="8"/>
        <v>1502</v>
      </c>
      <c r="L13" s="139">
        <f t="shared" si="3"/>
        <v>0.07283950617283952</v>
      </c>
      <c r="M13" s="123">
        <f t="shared" si="4"/>
        <v>118</v>
      </c>
      <c r="N13" s="99"/>
      <c r="O13" s="140" t="s">
        <v>28</v>
      </c>
      <c r="P13" s="140" t="s">
        <v>29</v>
      </c>
      <c r="Q13" s="140"/>
      <c r="R13" s="140"/>
      <c r="S13" s="140" t="s">
        <v>30</v>
      </c>
      <c r="V13" s="68">
        <f>+Sheet1!B9</f>
        <v>260</v>
      </c>
    </row>
    <row r="14" spans="1:22" ht="13.5">
      <c r="A14" s="101"/>
      <c r="B14" s="102">
        <f t="shared" si="0"/>
        <v>180</v>
      </c>
      <c r="C14" s="103">
        <f t="shared" si="6"/>
        <v>1800</v>
      </c>
      <c r="D14" s="104">
        <f t="shared" si="7"/>
        <v>178</v>
      </c>
      <c r="E14" s="106">
        <f t="shared" si="5"/>
        <v>0</v>
      </c>
      <c r="F14" s="106"/>
      <c r="G14" s="107">
        <f>H14-H13</f>
        <v>0</v>
      </c>
      <c r="H14" s="141">
        <f>IF(LOOKUP(K14,'付与チケット'!$A$5:$A$35,'付与チケット'!$C$5:$C$35)-H13&lt;=0,H13,LOOKUP(K14,'付与チケット'!$A$5:$A$35,'付与チケット'!$C$5:$C$35))</f>
        <v>100</v>
      </c>
      <c r="I14" s="142">
        <f t="shared" si="2"/>
        <v>0</v>
      </c>
      <c r="J14" s="142"/>
      <c r="K14" s="110">
        <f t="shared" si="8"/>
        <v>1680</v>
      </c>
      <c r="L14" s="143">
        <f t="shared" si="3"/>
        <v>0.06666666666666665</v>
      </c>
      <c r="M14" s="129">
        <f t="shared" si="4"/>
        <v>120</v>
      </c>
      <c r="N14" s="99"/>
      <c r="O14" s="144" t="s">
        <v>31</v>
      </c>
      <c r="P14" s="145">
        <f>IF(O2&lt;370,VLOOKUP($O$2,'定期'!$A$4:$D$23,2,FALSE),'定期'!B24)</f>
        <v>8050</v>
      </c>
      <c r="Q14" s="145"/>
      <c r="R14" s="146"/>
      <c r="S14" s="145">
        <f>P14/1</f>
        <v>8050</v>
      </c>
      <c r="V14" s="68">
        <f>+Sheet1!B10</f>
        <v>270</v>
      </c>
    </row>
    <row r="15" spans="1:22" ht="13.5">
      <c r="A15" s="113">
        <v>6</v>
      </c>
      <c r="B15" s="114">
        <f t="shared" si="0"/>
        <v>180</v>
      </c>
      <c r="C15" s="115">
        <f t="shared" si="6"/>
        <v>1980</v>
      </c>
      <c r="D15" s="116">
        <f t="shared" si="7"/>
        <v>178</v>
      </c>
      <c r="E15" s="117">
        <f t="shared" si="5"/>
        <v>0</v>
      </c>
      <c r="F15" s="118"/>
      <c r="G15" s="119">
        <f t="shared" si="1"/>
        <v>0</v>
      </c>
      <c r="H15" s="120">
        <f>IF(LOOKUP(K15,'付与チケット'!$A$5:$A$35,'付与チケット'!$C$5:$C$35)-H14&lt;=0,H14,LOOKUP(K15,'付与チケット'!$A$5:$A$35,'付与チケット'!$C$5:$C$35))</f>
        <v>100</v>
      </c>
      <c r="I15" s="121">
        <f t="shared" si="2"/>
        <v>0</v>
      </c>
      <c r="J15" s="121"/>
      <c r="K15" s="110">
        <f t="shared" si="8"/>
        <v>1858</v>
      </c>
      <c r="L15" s="122">
        <f t="shared" si="3"/>
        <v>0.06161616161616157</v>
      </c>
      <c r="M15" s="135">
        <f t="shared" si="4"/>
        <v>122</v>
      </c>
      <c r="N15" s="99"/>
      <c r="O15" s="147" t="s">
        <v>32</v>
      </c>
      <c r="P15" s="148">
        <f>IF(O2&lt;370,VLOOKUP($O$2,'定期'!$A$4:$D$23,3,FALSE),'定期'!C24)</f>
        <v>22940</v>
      </c>
      <c r="Q15" s="148"/>
      <c r="R15" s="149"/>
      <c r="S15" s="148">
        <f>P15/3</f>
        <v>7646.666666666667</v>
      </c>
      <c r="V15" s="68">
        <f>+Sheet1!B11</f>
        <v>280</v>
      </c>
    </row>
    <row r="16" spans="1:22" ht="13.5">
      <c r="A16" s="124"/>
      <c r="B16" s="125">
        <f t="shared" si="0"/>
        <v>180</v>
      </c>
      <c r="C16" s="126">
        <f t="shared" si="6"/>
        <v>2160</v>
      </c>
      <c r="D16" s="127">
        <f t="shared" si="7"/>
        <v>178</v>
      </c>
      <c r="E16" s="106">
        <f t="shared" si="5"/>
        <v>0</v>
      </c>
      <c r="F16" s="105"/>
      <c r="G16" s="128">
        <f t="shared" si="1"/>
        <v>100</v>
      </c>
      <c r="H16" s="108">
        <f>IF(LOOKUP(K16,'付与チケット'!$A$5:$A$35,'付与チケット'!$C$5:$C$35)-H15&lt;=0,H15,LOOKUP(K16,'付与チケット'!$A$5:$A$35,'付与チケット'!$C$5:$C$35))</f>
        <v>200</v>
      </c>
      <c r="I16" s="109">
        <f t="shared" si="2"/>
        <v>100</v>
      </c>
      <c r="J16" s="109"/>
      <c r="K16" s="110">
        <f t="shared" si="8"/>
        <v>2036</v>
      </c>
      <c r="L16" s="111">
        <f t="shared" si="3"/>
        <v>0.05740740740740746</v>
      </c>
      <c r="M16" s="112">
        <f t="shared" si="4"/>
        <v>124</v>
      </c>
      <c r="N16" s="99"/>
      <c r="O16" s="150" t="s">
        <v>47</v>
      </c>
      <c r="P16" s="151">
        <f>IF(O2&lt;370,VLOOKUP($O$2,'定期'!$A$4:$D$23,4,FALSE),'定期'!D24)</f>
        <v>43470</v>
      </c>
      <c r="Q16" s="151"/>
      <c r="R16" s="152"/>
      <c r="S16" s="151">
        <f>P16/6</f>
        <v>7245</v>
      </c>
      <c r="V16" s="68">
        <f>+Sheet1!B12</f>
        <v>290</v>
      </c>
    </row>
    <row r="17" spans="1:22" ht="13.5">
      <c r="A17" s="130">
        <v>7</v>
      </c>
      <c r="B17" s="131">
        <f t="shared" si="0"/>
        <v>180</v>
      </c>
      <c r="C17" s="132">
        <f t="shared" si="6"/>
        <v>2340</v>
      </c>
      <c r="D17" s="133">
        <f t="shared" si="7"/>
        <v>78</v>
      </c>
      <c r="E17" s="117">
        <f t="shared" si="5"/>
        <v>100</v>
      </c>
      <c r="F17" s="117"/>
      <c r="G17" s="134">
        <f t="shared" si="1"/>
        <v>0</v>
      </c>
      <c r="H17" s="120">
        <f>IF(LOOKUP(K17,'付与チケット'!$A$5:$A$35,'付与チケット'!$C$5:$C$35)-H16&lt;=0,H16,LOOKUP(K17,'付与チケット'!$A$5:$A$35,'付与チケット'!$C$5:$C$35))</f>
        <v>200</v>
      </c>
      <c r="I17" s="121">
        <f t="shared" si="2"/>
        <v>0</v>
      </c>
      <c r="J17" s="121"/>
      <c r="K17" s="110">
        <f t="shared" si="8"/>
        <v>2114</v>
      </c>
      <c r="L17" s="122">
        <f t="shared" si="3"/>
        <v>0.09658119658119657</v>
      </c>
      <c r="M17" s="135">
        <f t="shared" si="4"/>
        <v>226</v>
      </c>
      <c r="N17" s="99"/>
      <c r="O17" s="144" t="s">
        <v>33</v>
      </c>
      <c r="P17" s="145">
        <f>IF(O2&lt;370,VLOOKUP($O$2,'定期'!$A$4:$H$23,6,FALSE),'定期'!F24)</f>
        <v>6310</v>
      </c>
      <c r="Q17" s="145"/>
      <c r="R17" s="146"/>
      <c r="S17" s="145">
        <f>P17/1</f>
        <v>6310</v>
      </c>
      <c r="V17" s="68">
        <f>+Sheet1!B13</f>
        <v>300</v>
      </c>
    </row>
    <row r="18" spans="1:22" ht="13.5">
      <c r="A18" s="101"/>
      <c r="B18" s="102">
        <f t="shared" si="0"/>
        <v>180</v>
      </c>
      <c r="C18" s="103">
        <f t="shared" si="6"/>
        <v>2520</v>
      </c>
      <c r="D18" s="104">
        <f t="shared" si="7"/>
        <v>178</v>
      </c>
      <c r="E18" s="106">
        <f t="shared" si="5"/>
        <v>0</v>
      </c>
      <c r="F18" s="106"/>
      <c r="G18" s="107">
        <f t="shared" si="1"/>
        <v>0</v>
      </c>
      <c r="H18" s="108">
        <f>IF(LOOKUP(K18,'付与チケット'!$A$5:$A$35,'付与チケット'!$C$5:$C$35)-H17&lt;=0,H17,LOOKUP(K18,'付与チケット'!$A$5:$A$35,'付与チケット'!$C$5:$C$35))</f>
        <v>200</v>
      </c>
      <c r="I18" s="109">
        <f t="shared" si="2"/>
        <v>0</v>
      </c>
      <c r="J18" s="109"/>
      <c r="K18" s="110">
        <f t="shared" si="8"/>
        <v>2292</v>
      </c>
      <c r="L18" s="111">
        <f t="shared" si="3"/>
        <v>0.09047619047619049</v>
      </c>
      <c r="M18" s="112">
        <f t="shared" si="4"/>
        <v>228</v>
      </c>
      <c r="N18" s="99"/>
      <c r="O18" s="147" t="s">
        <v>34</v>
      </c>
      <c r="P18" s="148">
        <f>IF(O2&lt;370,VLOOKUP($O$2,'定期'!$A$4:$H$23,7,FALSE),'定期'!G24)</f>
        <v>17980</v>
      </c>
      <c r="Q18" s="148"/>
      <c r="R18" s="149"/>
      <c r="S18" s="148">
        <f>P18/3</f>
        <v>5993.333333333333</v>
      </c>
      <c r="V18" s="68">
        <f>+Sheet1!B14</f>
        <v>310</v>
      </c>
    </row>
    <row r="19" spans="1:22" ht="13.5" customHeight="1">
      <c r="A19" s="113">
        <v>8</v>
      </c>
      <c r="B19" s="114">
        <f t="shared" si="0"/>
        <v>180</v>
      </c>
      <c r="C19" s="115">
        <f t="shared" si="6"/>
        <v>2700</v>
      </c>
      <c r="D19" s="116">
        <f t="shared" si="7"/>
        <v>178</v>
      </c>
      <c r="E19" s="117">
        <f t="shared" si="5"/>
        <v>0</v>
      </c>
      <c r="F19" s="118"/>
      <c r="G19" s="119">
        <f t="shared" si="1"/>
        <v>0</v>
      </c>
      <c r="H19" s="120">
        <f>IF(LOOKUP(K19,'付与チケット'!$A$5:$A$35,'付与チケット'!$C$5:$C$35)-H18&lt;=0,H18,LOOKUP(K19,'付与チケット'!$A$5:$A$35,'付与チケット'!$C$5:$C$35))</f>
        <v>200</v>
      </c>
      <c r="I19" s="121">
        <f t="shared" si="2"/>
        <v>0</v>
      </c>
      <c r="J19" s="121"/>
      <c r="K19" s="110">
        <f t="shared" si="8"/>
        <v>2470</v>
      </c>
      <c r="L19" s="122">
        <f t="shared" si="3"/>
        <v>0.08518518518518514</v>
      </c>
      <c r="M19" s="123">
        <f t="shared" si="4"/>
        <v>230</v>
      </c>
      <c r="N19" s="99"/>
      <c r="O19" s="153" t="s">
        <v>48</v>
      </c>
      <c r="P19" s="154">
        <f>IF(O2&lt;370,VLOOKUP($O$2,'定期'!$A$4:$H$23,8,FALSE),'定期'!H24)</f>
        <v>34070</v>
      </c>
      <c r="Q19" s="154"/>
      <c r="R19" s="155"/>
      <c r="S19" s="154">
        <f>P19/6</f>
        <v>5678.333333333333</v>
      </c>
      <c r="V19" s="68">
        <f>+Sheet1!B15</f>
        <v>320</v>
      </c>
    </row>
    <row r="20" spans="1:22" ht="13.5" customHeight="1">
      <c r="A20" s="124"/>
      <c r="B20" s="125">
        <f t="shared" si="0"/>
        <v>180</v>
      </c>
      <c r="C20" s="126">
        <f t="shared" si="6"/>
        <v>2880</v>
      </c>
      <c r="D20" s="127">
        <f t="shared" si="7"/>
        <v>178</v>
      </c>
      <c r="E20" s="106">
        <f t="shared" si="5"/>
        <v>0</v>
      </c>
      <c r="F20" s="105"/>
      <c r="G20" s="128">
        <f t="shared" si="1"/>
        <v>0</v>
      </c>
      <c r="H20" s="108">
        <f>IF(LOOKUP(K20,'付与チケット'!$A$5:$A$35,'付与チケット'!$C$5:$C$35)-H19&lt;=0,H19,LOOKUP(K20,'付与チケット'!$A$5:$A$35,'付与チケット'!$C$5:$C$35))</f>
        <v>200</v>
      </c>
      <c r="I20" s="109">
        <f t="shared" si="2"/>
        <v>0</v>
      </c>
      <c r="J20" s="109"/>
      <c r="K20" s="110">
        <f t="shared" si="8"/>
        <v>2648</v>
      </c>
      <c r="L20" s="111">
        <f t="shared" si="3"/>
        <v>0.0805555555555556</v>
      </c>
      <c r="M20" s="129">
        <f t="shared" si="4"/>
        <v>232</v>
      </c>
      <c r="N20" s="99"/>
      <c r="O20" s="156" t="s">
        <v>49</v>
      </c>
      <c r="V20" s="68">
        <f>+Sheet1!B16</f>
        <v>330</v>
      </c>
    </row>
    <row r="21" spans="1:22" ht="13.5">
      <c r="A21" s="130">
        <v>9</v>
      </c>
      <c r="B21" s="131">
        <f t="shared" si="0"/>
        <v>180</v>
      </c>
      <c r="C21" s="132">
        <f t="shared" si="6"/>
        <v>3060</v>
      </c>
      <c r="D21" s="133">
        <f t="shared" si="7"/>
        <v>178</v>
      </c>
      <c r="E21" s="117">
        <f t="shared" si="5"/>
        <v>0</v>
      </c>
      <c r="F21" s="117"/>
      <c r="G21" s="134">
        <f t="shared" si="1"/>
        <v>0</v>
      </c>
      <c r="H21" s="120">
        <f>IF(LOOKUP(K21,'付与チケット'!$A$5:$A$35,'付与チケット'!$C$5:$C$35)-H20&lt;=0,H20,LOOKUP(K21,'付与チケット'!$A$5:$A$35,'付与チケット'!$C$5:$C$35))</f>
        <v>200</v>
      </c>
      <c r="I21" s="121">
        <f t="shared" si="2"/>
        <v>0</v>
      </c>
      <c r="J21" s="121"/>
      <c r="K21" s="110">
        <f t="shared" si="8"/>
        <v>2826</v>
      </c>
      <c r="L21" s="122">
        <f t="shared" si="3"/>
        <v>0.07647058823529407</v>
      </c>
      <c r="M21" s="135">
        <f t="shared" si="4"/>
        <v>234</v>
      </c>
      <c r="N21" s="99"/>
      <c r="O21" s="185" t="s">
        <v>50</v>
      </c>
      <c r="P21" s="186"/>
      <c r="Q21" s="186"/>
      <c r="R21" s="186"/>
      <c r="S21" s="186"/>
      <c r="T21" s="187"/>
      <c r="V21" s="68">
        <f>+Sheet1!B17</f>
        <v>340</v>
      </c>
    </row>
    <row r="22" spans="1:22" ht="13.5">
      <c r="A22" s="101"/>
      <c r="B22" s="102">
        <f t="shared" si="0"/>
        <v>180</v>
      </c>
      <c r="C22" s="103">
        <f t="shared" si="6"/>
        <v>3240</v>
      </c>
      <c r="D22" s="104">
        <f t="shared" si="7"/>
        <v>178</v>
      </c>
      <c r="E22" s="106">
        <f t="shared" si="5"/>
        <v>0</v>
      </c>
      <c r="F22" s="106"/>
      <c r="G22" s="107">
        <f t="shared" si="1"/>
        <v>160</v>
      </c>
      <c r="H22" s="108">
        <f>IF(LOOKUP(K22,'付与チケット'!$A$5:$A$35,'付与チケット'!$C$5:$C$35)-H21&lt;=0,H21,LOOKUP(K22,'付与チケット'!$A$5:$A$35,'付与チケット'!$C$5:$C$35))</f>
        <v>360</v>
      </c>
      <c r="I22" s="109">
        <f t="shared" si="2"/>
        <v>160</v>
      </c>
      <c r="J22" s="109"/>
      <c r="K22" s="110">
        <f t="shared" si="8"/>
        <v>3004</v>
      </c>
      <c r="L22" s="111">
        <f t="shared" si="3"/>
        <v>0.07283950617283952</v>
      </c>
      <c r="M22" s="112">
        <f t="shared" si="4"/>
        <v>236</v>
      </c>
      <c r="N22" s="99"/>
      <c r="O22" s="190">
        <f>VLOOKUP(O2,コメント!B3:C37,2,FALSE)</f>
      </c>
      <c r="P22" s="191"/>
      <c r="Q22" s="191"/>
      <c r="R22" s="191"/>
      <c r="S22" s="191"/>
      <c r="T22" s="192"/>
      <c r="V22" s="68">
        <f>+Sheet1!B18</f>
        <v>350</v>
      </c>
    </row>
    <row r="23" spans="1:22" ht="13.5">
      <c r="A23" s="113">
        <v>10</v>
      </c>
      <c r="B23" s="114">
        <f t="shared" si="0"/>
        <v>180</v>
      </c>
      <c r="C23" s="115">
        <f t="shared" si="6"/>
        <v>3420</v>
      </c>
      <c r="D23" s="133">
        <f t="shared" si="7"/>
        <v>18</v>
      </c>
      <c r="E23" s="117">
        <f t="shared" si="5"/>
        <v>160</v>
      </c>
      <c r="F23" s="117"/>
      <c r="G23" s="134">
        <f t="shared" si="1"/>
        <v>0</v>
      </c>
      <c r="H23" s="120">
        <f>IF(LOOKUP(K23,'付与チケット'!$A$5:$A$35,'付与チケット'!$C$5:$C$35)-H22&lt;=0,H22,LOOKUP(K23,'付与チケット'!$A$5:$A$35,'付与チケット'!$C$5:$C$35))</f>
        <v>360</v>
      </c>
      <c r="I23" s="121">
        <f t="shared" si="2"/>
        <v>0</v>
      </c>
      <c r="J23" s="121"/>
      <c r="K23" s="110">
        <f t="shared" si="8"/>
        <v>3022</v>
      </c>
      <c r="L23" s="122">
        <f t="shared" si="3"/>
        <v>0.11637426900584791</v>
      </c>
      <c r="M23" s="135">
        <f t="shared" si="4"/>
        <v>398</v>
      </c>
      <c r="N23" s="99"/>
      <c r="O23" s="193"/>
      <c r="P23" s="194"/>
      <c r="Q23" s="194"/>
      <c r="R23" s="194"/>
      <c r="S23" s="194"/>
      <c r="T23" s="195"/>
      <c r="V23" s="68">
        <f>+Sheet1!B19</f>
        <v>360</v>
      </c>
    </row>
    <row r="24" spans="1:22" ht="13.5">
      <c r="A24" s="124"/>
      <c r="B24" s="125">
        <f t="shared" si="0"/>
        <v>180</v>
      </c>
      <c r="C24" s="126">
        <f t="shared" si="6"/>
        <v>3600</v>
      </c>
      <c r="D24" s="104">
        <f t="shared" si="7"/>
        <v>178</v>
      </c>
      <c r="E24" s="106">
        <f t="shared" si="5"/>
        <v>0</v>
      </c>
      <c r="F24" s="106"/>
      <c r="G24" s="107">
        <f t="shared" si="1"/>
        <v>0</v>
      </c>
      <c r="H24" s="108">
        <f>IF(LOOKUP(K24,'付与チケット'!$A$5:$A$35,'付与チケット'!$C$5:$C$35)-H23&lt;=0,H23,LOOKUP(K24,'付与チケット'!$A$5:$A$35,'付与チケット'!$C$5:$C$35))</f>
        <v>360</v>
      </c>
      <c r="I24" s="109">
        <f t="shared" si="2"/>
        <v>0</v>
      </c>
      <c r="J24" s="109"/>
      <c r="K24" s="110">
        <f t="shared" si="8"/>
        <v>3200</v>
      </c>
      <c r="L24" s="111">
        <f t="shared" si="3"/>
        <v>0.11111111111111116</v>
      </c>
      <c r="M24" s="112">
        <f t="shared" si="4"/>
        <v>400</v>
      </c>
      <c r="N24" s="99"/>
      <c r="O24" s="196"/>
      <c r="P24" s="197"/>
      <c r="Q24" s="197"/>
      <c r="R24" s="197"/>
      <c r="S24" s="197"/>
      <c r="T24" s="198"/>
      <c r="V24" s="68">
        <f>+Sheet1!B20</f>
        <v>370</v>
      </c>
    </row>
    <row r="25" spans="1:22" ht="13.5">
      <c r="A25" s="130">
        <v>11</v>
      </c>
      <c r="B25" s="131">
        <f t="shared" si="0"/>
        <v>180</v>
      </c>
      <c r="C25" s="132">
        <f t="shared" si="6"/>
        <v>3780</v>
      </c>
      <c r="D25" s="133">
        <f t="shared" si="7"/>
        <v>178</v>
      </c>
      <c r="E25" s="118">
        <f t="shared" si="5"/>
        <v>0</v>
      </c>
      <c r="F25" s="117"/>
      <c r="G25" s="134">
        <f t="shared" si="1"/>
        <v>0</v>
      </c>
      <c r="H25" s="120">
        <f>IF(LOOKUP(K25,'付与チケット'!$A$5:$A$35,'付与チケット'!$C$5:$C$35)-H24&lt;=0,H24,LOOKUP(K25,'付与チケット'!$A$5:$A$35,'付与チケット'!$C$5:$C$35))</f>
        <v>360</v>
      </c>
      <c r="I25" s="121">
        <f t="shared" si="2"/>
        <v>0</v>
      </c>
      <c r="J25" s="121"/>
      <c r="K25" s="110">
        <f t="shared" si="8"/>
        <v>3378</v>
      </c>
      <c r="L25" s="122">
        <f t="shared" si="3"/>
        <v>0.1063492063492063</v>
      </c>
      <c r="M25" s="135">
        <f t="shared" si="4"/>
        <v>402</v>
      </c>
      <c r="N25" s="99"/>
      <c r="V25" s="68">
        <f>+Sheet1!B21</f>
        <v>380</v>
      </c>
    </row>
    <row r="26" spans="1:22" ht="13.5">
      <c r="A26" s="101"/>
      <c r="B26" s="102">
        <f t="shared" si="0"/>
        <v>180</v>
      </c>
      <c r="C26" s="103">
        <f aca="true" t="shared" si="9" ref="C26:C43">C25+B26</f>
        <v>3960</v>
      </c>
      <c r="D26" s="104">
        <f t="shared" si="7"/>
        <v>178</v>
      </c>
      <c r="E26" s="105">
        <f t="shared" si="5"/>
        <v>0</v>
      </c>
      <c r="F26" s="106"/>
      <c r="G26" s="107">
        <f t="shared" si="1"/>
        <v>0</v>
      </c>
      <c r="H26" s="108">
        <f>IF(LOOKUP(K26,'付与チケット'!$A$5:$A$35,'付与チケット'!$C$5:$C$35)-H25&lt;=0,H25,LOOKUP(K26,'付与チケット'!$A$5:$A$35,'付与チケット'!$C$5:$C$35))</f>
        <v>360</v>
      </c>
      <c r="I26" s="109">
        <f t="shared" si="2"/>
        <v>0</v>
      </c>
      <c r="J26" s="109"/>
      <c r="K26" s="110">
        <f t="shared" si="8"/>
        <v>3556</v>
      </c>
      <c r="L26" s="111">
        <f t="shared" si="3"/>
        <v>0.10202020202020201</v>
      </c>
      <c r="M26" s="112">
        <f t="shared" si="4"/>
        <v>404</v>
      </c>
      <c r="N26" s="99"/>
      <c r="V26" s="68">
        <f>+Sheet1!B22</f>
        <v>390</v>
      </c>
    </row>
    <row r="27" spans="1:22" ht="13.5">
      <c r="A27" s="113">
        <v>12</v>
      </c>
      <c r="B27" s="114">
        <f t="shared" si="0"/>
        <v>180</v>
      </c>
      <c r="C27" s="115">
        <f t="shared" si="9"/>
        <v>4140</v>
      </c>
      <c r="D27" s="116">
        <f t="shared" si="7"/>
        <v>178</v>
      </c>
      <c r="E27" s="117">
        <f t="shared" si="5"/>
        <v>0</v>
      </c>
      <c r="F27" s="118"/>
      <c r="G27" s="119">
        <f t="shared" si="1"/>
        <v>0</v>
      </c>
      <c r="H27" s="137">
        <f>IF(LOOKUP(K27,'付与チケット'!$A$5:$A$35,'付与チケット'!$C$5:$C$35)-H26&lt;=0,H26,LOOKUP(K27,'付与チケット'!$A$5:$A$35,'付与チケット'!$C$5:$C$35))</f>
        <v>360</v>
      </c>
      <c r="I27" s="138">
        <f t="shared" si="2"/>
        <v>0</v>
      </c>
      <c r="J27" s="138"/>
      <c r="K27" s="110">
        <f t="shared" si="8"/>
        <v>3734</v>
      </c>
      <c r="L27" s="122">
        <f t="shared" si="3"/>
        <v>0.09806763285024156</v>
      </c>
      <c r="M27" s="135">
        <f t="shared" si="4"/>
        <v>406</v>
      </c>
      <c r="N27" s="99"/>
      <c r="V27" s="68">
        <f>+Sheet1!B23</f>
        <v>400</v>
      </c>
    </row>
    <row r="28" spans="1:22" ht="13.5">
      <c r="A28" s="124"/>
      <c r="B28" s="125">
        <f t="shared" si="0"/>
        <v>180</v>
      </c>
      <c r="C28" s="126">
        <f t="shared" si="9"/>
        <v>4320</v>
      </c>
      <c r="D28" s="127">
        <f t="shared" si="7"/>
        <v>178</v>
      </c>
      <c r="E28" s="106">
        <f t="shared" si="5"/>
        <v>0</v>
      </c>
      <c r="F28" s="105"/>
      <c r="G28" s="128">
        <f t="shared" si="1"/>
        <v>0</v>
      </c>
      <c r="H28" s="141">
        <f>IF(LOOKUP(K28,'付与チケット'!$A$5:$A$35,'付与チケット'!$C$5:$C$35)-H27&lt;=0,H27,LOOKUP(K28,'付与チケット'!$A$5:$A$35,'付与チケット'!$C$5:$C$35))</f>
        <v>360</v>
      </c>
      <c r="I28" s="142">
        <f t="shared" si="2"/>
        <v>0</v>
      </c>
      <c r="J28" s="142"/>
      <c r="K28" s="110">
        <f t="shared" si="8"/>
        <v>3912</v>
      </c>
      <c r="L28" s="111">
        <f t="shared" si="3"/>
        <v>0.09444444444444444</v>
      </c>
      <c r="M28" s="112">
        <f t="shared" si="4"/>
        <v>408</v>
      </c>
      <c r="N28" s="99"/>
      <c r="V28" s="68">
        <f>+Sheet1!B24</f>
        <v>410</v>
      </c>
    </row>
    <row r="29" spans="1:22" ht="13.5">
      <c r="A29" s="130">
        <v>13</v>
      </c>
      <c r="B29" s="131">
        <f t="shared" si="0"/>
        <v>180</v>
      </c>
      <c r="C29" s="132">
        <f t="shared" si="9"/>
        <v>4500</v>
      </c>
      <c r="D29" s="133">
        <f t="shared" si="7"/>
        <v>178</v>
      </c>
      <c r="E29" s="118">
        <f t="shared" si="5"/>
        <v>0</v>
      </c>
      <c r="F29" s="117"/>
      <c r="G29" s="134">
        <f t="shared" si="1"/>
        <v>160</v>
      </c>
      <c r="H29" s="120">
        <f>IF(LOOKUP(K29,'付与チケット'!$A$5:$A$35,'付与チケット'!$C$5:$C$35)-H28&lt;=0,H28,LOOKUP(K29,'付与チケット'!$A$5:$A$35,'付与チケット'!$C$5:$C$35))</f>
        <v>520</v>
      </c>
      <c r="I29" s="121">
        <f t="shared" si="2"/>
        <v>160</v>
      </c>
      <c r="J29" s="121"/>
      <c r="K29" s="110">
        <f t="shared" si="8"/>
        <v>4090</v>
      </c>
      <c r="L29" s="122">
        <f t="shared" si="3"/>
        <v>0.09111111111111114</v>
      </c>
      <c r="M29" s="135">
        <f t="shared" si="4"/>
        <v>410</v>
      </c>
      <c r="N29" s="99"/>
      <c r="V29" s="68">
        <f>+Sheet1!B25</f>
        <v>420</v>
      </c>
    </row>
    <row r="30" spans="1:22" ht="13.5">
      <c r="A30" s="101"/>
      <c r="B30" s="102">
        <f t="shared" si="0"/>
        <v>180</v>
      </c>
      <c r="C30" s="103">
        <f t="shared" si="9"/>
        <v>4680</v>
      </c>
      <c r="D30" s="104">
        <f t="shared" si="7"/>
        <v>18</v>
      </c>
      <c r="E30" s="105">
        <f t="shared" si="5"/>
        <v>160</v>
      </c>
      <c r="F30" s="106"/>
      <c r="G30" s="107">
        <f t="shared" si="1"/>
        <v>0</v>
      </c>
      <c r="H30" s="108">
        <f>IF(LOOKUP(K30,'付与チケット'!$A$5:$A$35,'付与チケット'!$C$5:$C$35)-H29&lt;=0,H29,LOOKUP(K30,'付与チケット'!$A$5:$A$35,'付与チケット'!$C$5:$C$35))</f>
        <v>520</v>
      </c>
      <c r="I30" s="109">
        <f t="shared" si="2"/>
        <v>0</v>
      </c>
      <c r="J30" s="109"/>
      <c r="K30" s="110">
        <f t="shared" si="8"/>
        <v>4108</v>
      </c>
      <c r="L30" s="111">
        <f t="shared" si="3"/>
        <v>0.12222222222222223</v>
      </c>
      <c r="M30" s="112">
        <f t="shared" si="4"/>
        <v>572</v>
      </c>
      <c r="N30" s="99"/>
      <c r="V30" s="68">
        <f>+Sheet1!B26</f>
        <v>430</v>
      </c>
    </row>
    <row r="31" spans="1:22" ht="13.5">
      <c r="A31" s="113">
        <v>14</v>
      </c>
      <c r="B31" s="114">
        <f t="shared" si="0"/>
        <v>180</v>
      </c>
      <c r="C31" s="115">
        <f t="shared" si="9"/>
        <v>4860</v>
      </c>
      <c r="D31" s="116">
        <f t="shared" si="7"/>
        <v>178</v>
      </c>
      <c r="E31" s="117">
        <f t="shared" si="5"/>
        <v>0</v>
      </c>
      <c r="F31" s="118"/>
      <c r="G31" s="119">
        <f t="shared" si="1"/>
        <v>0</v>
      </c>
      <c r="H31" s="137">
        <f>IF(LOOKUP(K31,'付与チケット'!$A$5:$A$35,'付与チケット'!$C$5:$C$35)-H30&lt;=0,H30,LOOKUP(K31,'付与チケット'!$A$5:$A$35,'付与チケット'!$C$5:$C$35))</f>
        <v>520</v>
      </c>
      <c r="I31" s="138">
        <f t="shared" si="2"/>
        <v>0</v>
      </c>
      <c r="J31" s="138"/>
      <c r="K31" s="110">
        <f t="shared" si="8"/>
        <v>4286</v>
      </c>
      <c r="L31" s="139">
        <f t="shared" si="3"/>
        <v>0.11810699588477369</v>
      </c>
      <c r="M31" s="123">
        <f t="shared" si="4"/>
        <v>574</v>
      </c>
      <c r="N31" s="99"/>
      <c r="V31" s="68">
        <f>+Sheet1!B27</f>
        <v>440</v>
      </c>
    </row>
    <row r="32" spans="1:22" ht="13.5">
      <c r="A32" s="124"/>
      <c r="B32" s="125">
        <f t="shared" si="0"/>
        <v>180</v>
      </c>
      <c r="C32" s="126">
        <f t="shared" si="9"/>
        <v>5040</v>
      </c>
      <c r="D32" s="127">
        <f t="shared" si="7"/>
        <v>178</v>
      </c>
      <c r="E32" s="106">
        <f t="shared" si="5"/>
        <v>0</v>
      </c>
      <c r="F32" s="105"/>
      <c r="G32" s="128">
        <f t="shared" si="1"/>
        <v>0</v>
      </c>
      <c r="H32" s="141">
        <f>IF(LOOKUP(K32,'付与チケット'!$A$5:$A$35,'付与チケット'!$C$5:$C$35)-H31&lt;=0,H31,LOOKUP(K32,'付与チケット'!$A$5:$A$35,'付与チケット'!$C$5:$C$35))</f>
        <v>520</v>
      </c>
      <c r="I32" s="142">
        <f t="shared" si="2"/>
        <v>0</v>
      </c>
      <c r="J32" s="142"/>
      <c r="K32" s="110">
        <f t="shared" si="8"/>
        <v>4464</v>
      </c>
      <c r="L32" s="143">
        <f t="shared" si="3"/>
        <v>0.11428571428571432</v>
      </c>
      <c r="M32" s="129">
        <f t="shared" si="4"/>
        <v>576</v>
      </c>
      <c r="N32" s="99"/>
      <c r="V32" s="68">
        <f>+Sheet1!B28</f>
        <v>460</v>
      </c>
    </row>
    <row r="33" spans="1:22" ht="13.5">
      <c r="A33" s="130">
        <v>15</v>
      </c>
      <c r="B33" s="131">
        <f t="shared" si="0"/>
        <v>180</v>
      </c>
      <c r="C33" s="132">
        <f t="shared" si="9"/>
        <v>5220</v>
      </c>
      <c r="D33" s="133">
        <f t="shared" si="7"/>
        <v>178</v>
      </c>
      <c r="E33" s="118">
        <f t="shared" si="5"/>
        <v>0</v>
      </c>
      <c r="F33" s="117">
        <f>IF(H31&gt;0,H31-F32,0)</f>
        <v>520</v>
      </c>
      <c r="G33" s="134">
        <f t="shared" si="1"/>
        <v>0</v>
      </c>
      <c r="H33" s="120">
        <f>IF(LOOKUP(K33,'付与チケット'!$A$5:$A$35,'付与チケット'!$C$5:$C$35)-H32&lt;=0,H32,LOOKUP(K33,'付与チケット'!$A$5:$A$35,'付与チケット'!$C$5:$C$35))</f>
        <v>520</v>
      </c>
      <c r="I33" s="121">
        <f t="shared" si="2"/>
        <v>0</v>
      </c>
      <c r="J33" s="121"/>
      <c r="K33" s="110">
        <f t="shared" si="8"/>
        <v>4642</v>
      </c>
      <c r="L33" s="122">
        <f t="shared" si="3"/>
        <v>0.11072796934865903</v>
      </c>
      <c r="M33" s="135">
        <f t="shared" si="4"/>
        <v>578</v>
      </c>
      <c r="N33" s="99"/>
      <c r="V33" s="68">
        <f>+Sheet1!B29</f>
        <v>470</v>
      </c>
    </row>
    <row r="34" spans="1:22" ht="13.5">
      <c r="A34" s="101"/>
      <c r="B34" s="102">
        <f t="shared" si="0"/>
        <v>180</v>
      </c>
      <c r="C34" s="103">
        <f t="shared" si="9"/>
        <v>5400</v>
      </c>
      <c r="D34" s="104">
        <f t="shared" si="7"/>
        <v>178</v>
      </c>
      <c r="E34" s="105">
        <f t="shared" si="5"/>
        <v>0</v>
      </c>
      <c r="F34" s="106"/>
      <c r="G34" s="107">
        <f t="shared" si="1"/>
        <v>0</v>
      </c>
      <c r="H34" s="108">
        <f>IF(LOOKUP(K34,'付与チケット'!$A$5:$A$35,'付与チケット'!$C$5:$C$35)-H33&lt;=0,H33,LOOKUP(K34,'付与チケット'!$A$5:$A$35,'付与チケット'!$C$5:$C$35))</f>
        <v>520</v>
      </c>
      <c r="I34" s="109">
        <f t="shared" si="2"/>
        <v>0</v>
      </c>
      <c r="J34" s="109"/>
      <c r="K34" s="110">
        <f t="shared" si="8"/>
        <v>4820</v>
      </c>
      <c r="L34" s="111">
        <f t="shared" si="3"/>
        <v>0.1074074074074074</v>
      </c>
      <c r="M34" s="112">
        <f t="shared" si="4"/>
        <v>580</v>
      </c>
      <c r="N34" s="99"/>
      <c r="V34" s="68">
        <f>+Sheet1!B30</f>
        <v>480</v>
      </c>
    </row>
    <row r="35" spans="1:22" ht="13.5">
      <c r="A35" s="113">
        <v>16</v>
      </c>
      <c r="B35" s="114">
        <f t="shared" si="0"/>
        <v>180</v>
      </c>
      <c r="C35" s="115">
        <f t="shared" si="9"/>
        <v>5580</v>
      </c>
      <c r="D35" s="116">
        <f>K35-K34</f>
        <v>178</v>
      </c>
      <c r="E35" s="117">
        <f>IF(G34&gt;0,IF($O$6&lt;G34,ROUNDDOWN($O$6,-1),G34),IF(G33-E34&lt;0,G34,G33-E34))</f>
        <v>0</v>
      </c>
      <c r="F35" s="118"/>
      <c r="G35" s="119">
        <f t="shared" si="1"/>
        <v>0</v>
      </c>
      <c r="H35" s="137">
        <f>IF(LOOKUP(K35,'付与チケット'!$A$5:$A$35,'付与チケット'!$C$5:$C$35)-H34&lt;=0,H34,LOOKUP(K35,'付与チケット'!$A$5:$A$35,'付与チケット'!$C$5:$C$35))</f>
        <v>520</v>
      </c>
      <c r="I35" s="138">
        <f t="shared" si="2"/>
        <v>0</v>
      </c>
      <c r="J35" s="138"/>
      <c r="K35" s="110">
        <f t="shared" si="8"/>
        <v>4998</v>
      </c>
      <c r="L35" s="139">
        <f t="shared" si="3"/>
        <v>0.10430107526881716</v>
      </c>
      <c r="M35" s="123">
        <f t="shared" si="4"/>
        <v>582</v>
      </c>
      <c r="N35" s="99"/>
      <c r="V35" s="68">
        <f>+Sheet1!B31</f>
        <v>490</v>
      </c>
    </row>
    <row r="36" spans="1:22" ht="13.5">
      <c r="A36" s="124"/>
      <c r="B36" s="125">
        <f t="shared" si="0"/>
        <v>180</v>
      </c>
      <c r="C36" s="126">
        <f t="shared" si="9"/>
        <v>5760</v>
      </c>
      <c r="D36" s="127">
        <f t="shared" si="7"/>
        <v>178</v>
      </c>
      <c r="E36" s="106">
        <f t="shared" si="5"/>
        <v>0</v>
      </c>
      <c r="F36" s="105"/>
      <c r="G36" s="128">
        <f t="shared" si="1"/>
        <v>330</v>
      </c>
      <c r="H36" s="141">
        <f>IF(LOOKUP(K36,'付与チケット'!$A$5:$A$35,'付与チケット'!$C$5:$C$35)-H35&lt;=0,H35,LOOKUP(K36,'付与チケット'!$A$5:$A$35,'付与チケット'!$C$5:$C$35))</f>
        <v>850</v>
      </c>
      <c r="I36" s="142">
        <f t="shared" si="2"/>
        <v>180</v>
      </c>
      <c r="J36" s="142"/>
      <c r="K36" s="110">
        <f t="shared" si="8"/>
        <v>5176</v>
      </c>
      <c r="L36" s="143">
        <f t="shared" si="3"/>
        <v>0.10138888888888886</v>
      </c>
      <c r="M36" s="129">
        <f t="shared" si="4"/>
        <v>584</v>
      </c>
      <c r="N36" s="99"/>
      <c r="V36" s="68">
        <f>+Sheet1!B32</f>
        <v>500</v>
      </c>
    </row>
    <row r="37" spans="1:22" ht="13.5">
      <c r="A37" s="130">
        <v>17</v>
      </c>
      <c r="B37" s="131">
        <f aca="true" t="shared" si="10" ref="B37:B66">$O$2</f>
        <v>180</v>
      </c>
      <c r="C37" s="132">
        <f t="shared" si="9"/>
        <v>5940</v>
      </c>
      <c r="D37" s="133">
        <f t="shared" si="7"/>
        <v>8</v>
      </c>
      <c r="E37" s="118">
        <f t="shared" si="5"/>
        <v>170</v>
      </c>
      <c r="F37" s="117"/>
      <c r="G37" s="134">
        <f aca="true" t="shared" si="11" ref="G37:G66">H37-H36</f>
        <v>0</v>
      </c>
      <c r="H37" s="120">
        <f>IF(LOOKUP(K37,'付与チケット'!$A$5:$A$35,'付与チケット'!$C$5:$C$35)-H36&lt;=0,H36,LOOKUP(K37,'付与チケット'!$A$5:$A$35,'付与チケット'!$C$5:$C$35))</f>
        <v>850</v>
      </c>
      <c r="I37" s="121">
        <f aca="true" t="shared" si="12" ref="I37:I66">IF(G37-B37&gt;0,B37,G37)</f>
        <v>0</v>
      </c>
      <c r="J37" s="121"/>
      <c r="K37" s="110">
        <f t="shared" si="8"/>
        <v>5184</v>
      </c>
      <c r="L37" s="122">
        <f aca="true" t="shared" si="13" ref="L37:L66">1-(K37/C37)</f>
        <v>0.12727272727272732</v>
      </c>
      <c r="M37" s="135">
        <f aca="true" t="shared" si="14" ref="M37:M66">C37-K37</f>
        <v>756</v>
      </c>
      <c r="N37" s="99"/>
      <c r="V37" s="68">
        <f>+Sheet1!B33</f>
        <v>510</v>
      </c>
    </row>
    <row r="38" spans="1:22" ht="13.5">
      <c r="A38" s="101"/>
      <c r="B38" s="102">
        <f t="shared" si="10"/>
        <v>180</v>
      </c>
      <c r="C38" s="103">
        <f t="shared" si="9"/>
        <v>6120</v>
      </c>
      <c r="D38" s="104">
        <f t="shared" si="7"/>
        <v>18</v>
      </c>
      <c r="E38" s="105">
        <f>IF(G37&gt;0,IF($O$6&lt;G37,ROUNDDOWN($O$6,-1),G37),IF(G36-E37&lt;0,G37,G36-E37))</f>
        <v>160</v>
      </c>
      <c r="F38" s="106"/>
      <c r="G38" s="107">
        <f t="shared" si="11"/>
        <v>0</v>
      </c>
      <c r="H38" s="108">
        <f>IF(LOOKUP(K38,'付与チケット'!$A$5:$A$35,'付与チケット'!$C$5:$C$35)-H37&lt;=0,H37,LOOKUP(K38,'付与チケット'!$A$5:$A$35,'付与チケット'!$C$5:$C$35))</f>
        <v>850</v>
      </c>
      <c r="I38" s="109">
        <f t="shared" si="12"/>
        <v>0</v>
      </c>
      <c r="J38" s="109"/>
      <c r="K38" s="110">
        <f t="shared" si="8"/>
        <v>5202</v>
      </c>
      <c r="L38" s="111">
        <f t="shared" si="13"/>
        <v>0.15000000000000002</v>
      </c>
      <c r="M38" s="112">
        <f t="shared" si="14"/>
        <v>918</v>
      </c>
      <c r="N38" s="99"/>
      <c r="V38" s="68">
        <f>+Sheet1!B34</f>
        <v>520</v>
      </c>
    </row>
    <row r="39" spans="1:22" ht="13.5">
      <c r="A39" s="113">
        <v>18</v>
      </c>
      <c r="B39" s="114">
        <f t="shared" si="10"/>
        <v>180</v>
      </c>
      <c r="C39" s="115">
        <f t="shared" si="9"/>
        <v>6300</v>
      </c>
      <c r="D39" s="116">
        <f t="shared" si="7"/>
        <v>178</v>
      </c>
      <c r="E39" s="117">
        <f aca="true" t="shared" si="15" ref="E39:E66">IF(G38&gt;0,IF($O$6&lt;G38,ROUNDDOWN($O$6,-1),G38),IF(G37-E38&lt;0,G38,G37-E38))</f>
        <v>0</v>
      </c>
      <c r="F39" s="118"/>
      <c r="G39" s="119">
        <f t="shared" si="11"/>
        <v>0</v>
      </c>
      <c r="H39" s="137">
        <f>IF(LOOKUP(K39,'付与チケット'!$A$5:$A$35,'付与チケット'!$C$5:$C$35)-H38&lt;=0,H38,LOOKUP(K39,'付与チケット'!$A$5:$A$35,'付与チケット'!$C$5:$C$35))</f>
        <v>850</v>
      </c>
      <c r="I39" s="138">
        <f t="shared" si="12"/>
        <v>0</v>
      </c>
      <c r="J39" s="138"/>
      <c r="K39" s="110">
        <f t="shared" si="8"/>
        <v>5380</v>
      </c>
      <c r="L39" s="139">
        <f t="shared" si="13"/>
        <v>0.14603174603174607</v>
      </c>
      <c r="M39" s="123">
        <f t="shared" si="14"/>
        <v>920</v>
      </c>
      <c r="N39" s="99"/>
      <c r="V39" s="68">
        <f>+Sheet1!B35</f>
        <v>530</v>
      </c>
    </row>
    <row r="40" spans="1:22" ht="13.5">
      <c r="A40" s="124"/>
      <c r="B40" s="125">
        <f t="shared" si="10"/>
        <v>180</v>
      </c>
      <c r="C40" s="126">
        <f t="shared" si="9"/>
        <v>6480</v>
      </c>
      <c r="D40" s="127">
        <f t="shared" si="7"/>
        <v>178</v>
      </c>
      <c r="E40" s="106">
        <f t="shared" si="15"/>
        <v>0</v>
      </c>
      <c r="F40" s="105"/>
      <c r="G40" s="128">
        <f t="shared" si="11"/>
        <v>0</v>
      </c>
      <c r="H40" s="141">
        <f>IF(LOOKUP(K40,'付与チケット'!$A$5:$A$35,'付与チケット'!$C$5:$C$35)-H39&lt;=0,H39,LOOKUP(K40,'付与チケット'!$A$5:$A$35,'付与チケット'!$C$5:$C$35))</f>
        <v>850</v>
      </c>
      <c r="I40" s="142">
        <f t="shared" si="12"/>
        <v>0</v>
      </c>
      <c r="J40" s="142"/>
      <c r="K40" s="110">
        <f t="shared" si="8"/>
        <v>5558</v>
      </c>
      <c r="L40" s="143">
        <f>1-(K40/C40)</f>
        <v>0.14228395061728394</v>
      </c>
      <c r="M40" s="129">
        <f t="shared" si="14"/>
        <v>922</v>
      </c>
      <c r="N40" s="99"/>
      <c r="V40" s="68"/>
    </row>
    <row r="41" spans="1:22" ht="13.5">
      <c r="A41" s="133">
        <v>19</v>
      </c>
      <c r="B41" s="131">
        <f t="shared" si="10"/>
        <v>180</v>
      </c>
      <c r="C41" s="132">
        <f t="shared" si="9"/>
        <v>6660</v>
      </c>
      <c r="D41" s="133">
        <f t="shared" si="7"/>
        <v>178</v>
      </c>
      <c r="E41" s="118">
        <f t="shared" si="15"/>
        <v>0</v>
      </c>
      <c r="F41" s="157"/>
      <c r="G41" s="131">
        <f t="shared" si="11"/>
        <v>0</v>
      </c>
      <c r="H41" s="120">
        <f>IF(LOOKUP(K41,'付与チケット'!$A$5:$A$35,'付与チケット'!$C$5:$C$35)-H40&lt;=0,H40,LOOKUP(K41,'付与チケット'!$A$5:$A$35,'付与チケット'!$C$5:$C$35))</f>
        <v>850</v>
      </c>
      <c r="I41" s="158">
        <f t="shared" si="12"/>
        <v>0</v>
      </c>
      <c r="J41" s="158"/>
      <c r="K41" s="110">
        <f t="shared" si="8"/>
        <v>5736</v>
      </c>
      <c r="L41" s="159">
        <f t="shared" si="13"/>
        <v>0.13873873873873876</v>
      </c>
      <c r="M41" s="135">
        <f t="shared" si="14"/>
        <v>924</v>
      </c>
      <c r="N41" s="99"/>
      <c r="V41" s="68"/>
    </row>
    <row r="42" spans="1:22" ht="13.5">
      <c r="A42" s="104"/>
      <c r="B42" s="102">
        <f t="shared" si="10"/>
        <v>180</v>
      </c>
      <c r="C42" s="103">
        <f t="shared" si="9"/>
        <v>6840</v>
      </c>
      <c r="D42" s="104">
        <f t="shared" si="7"/>
        <v>178</v>
      </c>
      <c r="E42" s="105">
        <f t="shared" si="15"/>
        <v>0</v>
      </c>
      <c r="F42" s="160"/>
      <c r="G42" s="102">
        <f t="shared" si="11"/>
        <v>0</v>
      </c>
      <c r="H42" s="108">
        <f>IF(LOOKUP(K42,'付与チケット'!$A$5:$A$35,'付与チケット'!$C$5:$C$35)-H41&lt;=0,H41,LOOKUP(K42,'付与チケット'!$A$5:$A$35,'付与チケット'!$C$5:$C$35))</f>
        <v>850</v>
      </c>
      <c r="I42" s="161">
        <f t="shared" si="12"/>
        <v>0</v>
      </c>
      <c r="J42" s="161"/>
      <c r="K42" s="110">
        <f t="shared" si="8"/>
        <v>5914</v>
      </c>
      <c r="L42" s="162">
        <f t="shared" si="13"/>
        <v>0.13538011695906438</v>
      </c>
      <c r="M42" s="112">
        <f t="shared" si="14"/>
        <v>926</v>
      </c>
      <c r="N42" s="99"/>
      <c r="V42" s="68"/>
    </row>
    <row r="43" spans="1:22" ht="13.5">
      <c r="A43" s="116">
        <v>20</v>
      </c>
      <c r="B43" s="114">
        <f t="shared" si="10"/>
        <v>180</v>
      </c>
      <c r="C43" s="115">
        <f t="shared" si="9"/>
        <v>7020</v>
      </c>
      <c r="D43" s="116">
        <f t="shared" si="7"/>
        <v>178</v>
      </c>
      <c r="E43" s="117">
        <f t="shared" si="15"/>
        <v>0</v>
      </c>
      <c r="F43" s="163"/>
      <c r="G43" s="114">
        <f t="shared" si="11"/>
        <v>170</v>
      </c>
      <c r="H43" s="137">
        <f>IF(LOOKUP(K43,'付与チケット'!$A$5:$A$35,'付与チケット'!$C$5:$C$35)-H42&lt;=0,H42,LOOKUP(K43,'付与チケット'!$A$5:$A$35,'付与チケット'!$C$5:$C$35))</f>
        <v>1020</v>
      </c>
      <c r="I43" s="164">
        <f t="shared" si="12"/>
        <v>170</v>
      </c>
      <c r="J43" s="164"/>
      <c r="K43" s="110">
        <f t="shared" si="8"/>
        <v>6092</v>
      </c>
      <c r="L43" s="165">
        <f t="shared" si="13"/>
        <v>0.1321937321937322</v>
      </c>
      <c r="M43" s="123">
        <f t="shared" si="14"/>
        <v>928</v>
      </c>
      <c r="N43" s="99"/>
      <c r="V43" s="68"/>
    </row>
    <row r="44" spans="1:14" ht="13.5">
      <c r="A44" s="127"/>
      <c r="B44" s="125">
        <f t="shared" si="10"/>
        <v>180</v>
      </c>
      <c r="C44" s="126">
        <f aca="true" t="shared" si="16" ref="C44:C66">C43+B44</f>
        <v>7200</v>
      </c>
      <c r="D44" s="127">
        <f t="shared" si="7"/>
        <v>8</v>
      </c>
      <c r="E44" s="106">
        <f t="shared" si="15"/>
        <v>170</v>
      </c>
      <c r="F44" s="166"/>
      <c r="G44" s="125">
        <f t="shared" si="11"/>
        <v>0</v>
      </c>
      <c r="H44" s="141">
        <f>IF(LOOKUP(K44,'付与チケット'!$A$5:$A$35,'付与チケット'!$C$5:$C$35)-H43&lt;=0,H43,LOOKUP(K44,'付与チケット'!$A$5:$A$35,'付与チケット'!$C$5:$C$35))</f>
        <v>1020</v>
      </c>
      <c r="I44" s="167">
        <f t="shared" si="12"/>
        <v>0</v>
      </c>
      <c r="J44" s="167"/>
      <c r="K44" s="110">
        <f t="shared" si="8"/>
        <v>6100</v>
      </c>
      <c r="L44" s="168">
        <f t="shared" si="13"/>
        <v>0.1527777777777778</v>
      </c>
      <c r="M44" s="129">
        <f t="shared" si="14"/>
        <v>1100</v>
      </c>
      <c r="N44" s="99"/>
    </row>
    <row r="45" spans="1:14" ht="13.5">
      <c r="A45" s="133">
        <v>21</v>
      </c>
      <c r="B45" s="131">
        <f t="shared" si="10"/>
        <v>180</v>
      </c>
      <c r="C45" s="132">
        <f t="shared" si="16"/>
        <v>7380</v>
      </c>
      <c r="D45" s="133">
        <f t="shared" si="7"/>
        <v>178</v>
      </c>
      <c r="E45" s="118">
        <f t="shared" si="15"/>
        <v>0</v>
      </c>
      <c r="F45" s="157"/>
      <c r="G45" s="131">
        <f t="shared" si="11"/>
        <v>0</v>
      </c>
      <c r="H45" s="120">
        <f>IF(LOOKUP(K45,'付与チケット'!$A$5:$A$35,'付与チケット'!$C$5:$C$35)-H44&lt;=0,H44,LOOKUP(K45,'付与チケット'!$A$5:$A$35,'付与チケット'!$C$5:$C$35))</f>
        <v>1020</v>
      </c>
      <c r="I45" s="158">
        <f t="shared" si="12"/>
        <v>0</v>
      </c>
      <c r="J45" s="158"/>
      <c r="K45" s="110">
        <f t="shared" si="8"/>
        <v>6278</v>
      </c>
      <c r="L45" s="159">
        <f t="shared" si="13"/>
        <v>0.1493224932249323</v>
      </c>
      <c r="M45" s="135">
        <f t="shared" si="14"/>
        <v>1102</v>
      </c>
      <c r="N45" s="99"/>
    </row>
    <row r="46" spans="1:14" ht="13.5">
      <c r="A46" s="104"/>
      <c r="B46" s="102">
        <f t="shared" si="10"/>
        <v>180</v>
      </c>
      <c r="C46" s="103">
        <f t="shared" si="16"/>
        <v>7560</v>
      </c>
      <c r="D46" s="104">
        <f t="shared" si="7"/>
        <v>178</v>
      </c>
      <c r="E46" s="105">
        <f>IF(G45&gt;0,IF($O$6&lt;G45,ROUNDDOWN($O$6,-1),G45),IF(G44-E45&lt;0,G45,G44-E45))</f>
        <v>0</v>
      </c>
      <c r="F46" s="160"/>
      <c r="G46" s="102">
        <f t="shared" si="11"/>
        <v>0</v>
      </c>
      <c r="H46" s="108">
        <f>IF(LOOKUP(K46,'付与チケット'!$A$5:$A$35,'付与チケット'!$C$5:$C$35)-H45&lt;=0,H45,LOOKUP(K46,'付与チケット'!$A$5:$A$35,'付与チケット'!$C$5:$C$35))</f>
        <v>1020</v>
      </c>
      <c r="I46" s="161">
        <f t="shared" si="12"/>
        <v>0</v>
      </c>
      <c r="J46" s="161"/>
      <c r="K46" s="110">
        <f t="shared" si="8"/>
        <v>6456</v>
      </c>
      <c r="L46" s="162">
        <f t="shared" si="13"/>
        <v>0.14603174603174607</v>
      </c>
      <c r="M46" s="112">
        <f t="shared" si="14"/>
        <v>1104</v>
      </c>
      <c r="N46" s="99"/>
    </row>
    <row r="47" spans="1:14" ht="13.5">
      <c r="A47" s="116">
        <v>22</v>
      </c>
      <c r="B47" s="114">
        <f t="shared" si="10"/>
        <v>180</v>
      </c>
      <c r="C47" s="115">
        <f t="shared" si="16"/>
        <v>7740</v>
      </c>
      <c r="D47" s="116">
        <f t="shared" si="7"/>
        <v>178</v>
      </c>
      <c r="E47" s="117">
        <f t="shared" si="15"/>
        <v>0</v>
      </c>
      <c r="F47" s="163"/>
      <c r="G47" s="114">
        <f t="shared" si="11"/>
        <v>0</v>
      </c>
      <c r="H47" s="137">
        <f>IF(LOOKUP(K47,'付与チケット'!$A$5:$A$35,'付与チケット'!$C$5:$C$35)-H46&lt;=0,H46,LOOKUP(K47,'付与チケット'!$A$5:$A$35,'付与チケット'!$C$5:$C$35))</f>
        <v>1020</v>
      </c>
      <c r="I47" s="164">
        <f t="shared" si="12"/>
        <v>0</v>
      </c>
      <c r="J47" s="164"/>
      <c r="K47" s="110">
        <f t="shared" si="8"/>
        <v>6634</v>
      </c>
      <c r="L47" s="159">
        <f t="shared" si="13"/>
        <v>0.1428940568475452</v>
      </c>
      <c r="M47" s="135">
        <f t="shared" si="14"/>
        <v>1106</v>
      </c>
      <c r="N47" s="99"/>
    </row>
    <row r="48" spans="1:14" ht="13.5">
      <c r="A48" s="127"/>
      <c r="B48" s="125">
        <f t="shared" si="10"/>
        <v>180</v>
      </c>
      <c r="C48" s="126">
        <f t="shared" si="16"/>
        <v>7920</v>
      </c>
      <c r="D48" s="127">
        <f t="shared" si="7"/>
        <v>178</v>
      </c>
      <c r="E48" s="106">
        <f t="shared" si="15"/>
        <v>0</v>
      </c>
      <c r="F48" s="166"/>
      <c r="G48" s="125">
        <f t="shared" si="11"/>
        <v>0</v>
      </c>
      <c r="H48" s="141">
        <f>IF(LOOKUP(K48,'付与チケット'!$A$5:$A$35,'付与チケット'!$C$5:$C$35)-H47&lt;=0,H47,LOOKUP(K48,'付与チケット'!$A$5:$A$35,'付与チケット'!$C$5:$C$35))</f>
        <v>1020</v>
      </c>
      <c r="I48" s="167">
        <f t="shared" si="12"/>
        <v>0</v>
      </c>
      <c r="J48" s="167"/>
      <c r="K48" s="110">
        <f t="shared" si="8"/>
        <v>6812</v>
      </c>
      <c r="L48" s="162">
        <f t="shared" si="13"/>
        <v>0.13989898989898986</v>
      </c>
      <c r="M48" s="112">
        <f t="shared" si="14"/>
        <v>1108</v>
      </c>
      <c r="N48" s="99"/>
    </row>
    <row r="49" spans="1:14" ht="13.5">
      <c r="A49" s="133">
        <v>23</v>
      </c>
      <c r="B49" s="131">
        <f t="shared" si="10"/>
        <v>180</v>
      </c>
      <c r="C49" s="132">
        <f t="shared" si="16"/>
        <v>8100</v>
      </c>
      <c r="D49" s="133">
        <f t="shared" si="7"/>
        <v>178</v>
      </c>
      <c r="E49" s="118">
        <f t="shared" si="15"/>
        <v>0</v>
      </c>
      <c r="F49" s="157"/>
      <c r="G49" s="131">
        <f t="shared" si="11"/>
        <v>0</v>
      </c>
      <c r="H49" s="120">
        <f>IF(LOOKUP(K49,'付与チケット'!$A$5:$A$35,'付与チケット'!$C$5:$C$35)-H48&lt;=0,H48,LOOKUP(K49,'付与チケット'!$A$5:$A$35,'付与チケット'!$C$5:$C$35))</f>
        <v>1020</v>
      </c>
      <c r="I49" s="158">
        <f t="shared" si="12"/>
        <v>0</v>
      </c>
      <c r="J49" s="158"/>
      <c r="K49" s="110">
        <f t="shared" si="8"/>
        <v>6990</v>
      </c>
      <c r="L49" s="159">
        <f t="shared" si="13"/>
        <v>0.13703703703703707</v>
      </c>
      <c r="M49" s="135">
        <f t="shared" si="14"/>
        <v>1110</v>
      </c>
      <c r="N49" s="99"/>
    </row>
    <row r="50" spans="1:14" ht="13.5">
      <c r="A50" s="104"/>
      <c r="B50" s="102">
        <f t="shared" si="10"/>
        <v>180</v>
      </c>
      <c r="C50" s="103">
        <f t="shared" si="16"/>
        <v>8280</v>
      </c>
      <c r="D50" s="104">
        <f t="shared" si="7"/>
        <v>178</v>
      </c>
      <c r="E50" s="105">
        <f t="shared" si="15"/>
        <v>0</v>
      </c>
      <c r="F50" s="160"/>
      <c r="G50" s="102">
        <f t="shared" si="11"/>
        <v>180</v>
      </c>
      <c r="H50" s="108">
        <f>IF(LOOKUP(K50,'付与チケット'!$A$5:$A$35,'付与チケット'!$C$5:$C$35)-H49&lt;=0,H49,LOOKUP(K50,'付与チケット'!$A$5:$A$35,'付与チケット'!$C$5:$C$35))</f>
        <v>1200</v>
      </c>
      <c r="I50" s="161">
        <f t="shared" si="12"/>
        <v>180</v>
      </c>
      <c r="J50" s="161"/>
      <c r="K50" s="110">
        <f t="shared" si="8"/>
        <v>7168</v>
      </c>
      <c r="L50" s="162">
        <f t="shared" si="13"/>
        <v>0.1342995169082125</v>
      </c>
      <c r="M50" s="112">
        <f t="shared" si="14"/>
        <v>1112</v>
      </c>
      <c r="N50" s="99"/>
    </row>
    <row r="51" spans="1:14" ht="13.5">
      <c r="A51" s="116">
        <v>24</v>
      </c>
      <c r="B51" s="114">
        <f t="shared" si="10"/>
        <v>180</v>
      </c>
      <c r="C51" s="115">
        <f t="shared" si="16"/>
        <v>8460</v>
      </c>
      <c r="D51" s="116">
        <f t="shared" si="7"/>
        <v>8</v>
      </c>
      <c r="E51" s="117">
        <f t="shared" si="15"/>
        <v>170</v>
      </c>
      <c r="F51" s="163"/>
      <c r="G51" s="114">
        <f t="shared" si="11"/>
        <v>0</v>
      </c>
      <c r="H51" s="137">
        <f>IF(LOOKUP(K51,'付与チケット'!$A$5:$A$35,'付与チケット'!$C$5:$C$35)-H50&lt;=0,H50,LOOKUP(K51,'付与チケット'!$A$5:$A$35,'付与チケット'!$C$5:$C$35))</f>
        <v>1200</v>
      </c>
      <c r="I51" s="164">
        <f t="shared" si="12"/>
        <v>0</v>
      </c>
      <c r="J51" s="164"/>
      <c r="K51" s="110">
        <f t="shared" si="8"/>
        <v>7176</v>
      </c>
      <c r="L51" s="165">
        <f t="shared" si="13"/>
        <v>0.15177304964539007</v>
      </c>
      <c r="M51" s="123">
        <f t="shared" si="14"/>
        <v>1284</v>
      </c>
      <c r="N51" s="99"/>
    </row>
    <row r="52" spans="1:14" ht="13.5">
      <c r="A52" s="127"/>
      <c r="B52" s="125">
        <f t="shared" si="10"/>
        <v>180</v>
      </c>
      <c r="C52" s="126">
        <f t="shared" si="16"/>
        <v>8640</v>
      </c>
      <c r="D52" s="127">
        <f t="shared" si="7"/>
        <v>168</v>
      </c>
      <c r="E52" s="106">
        <f t="shared" si="15"/>
        <v>10</v>
      </c>
      <c r="F52" s="166"/>
      <c r="G52" s="125">
        <f t="shared" si="11"/>
        <v>0</v>
      </c>
      <c r="H52" s="141">
        <f>IF(LOOKUP(K52,'付与チケット'!$A$5:$A$35,'付与チケット'!$C$5:$C$35)-H51&lt;=0,H51,LOOKUP(K52,'付与チケット'!$A$5:$A$35,'付与チケット'!$C$5:$C$35))</f>
        <v>1200</v>
      </c>
      <c r="I52" s="167">
        <f t="shared" si="12"/>
        <v>0</v>
      </c>
      <c r="J52" s="167"/>
      <c r="K52" s="110">
        <f t="shared" si="8"/>
        <v>7344</v>
      </c>
      <c r="L52" s="168">
        <f t="shared" si="13"/>
        <v>0.15000000000000002</v>
      </c>
      <c r="M52" s="129">
        <f t="shared" si="14"/>
        <v>1296</v>
      </c>
      <c r="N52" s="99"/>
    </row>
    <row r="53" spans="1:14" ht="13.5">
      <c r="A53" s="130">
        <v>25</v>
      </c>
      <c r="B53" s="131">
        <f t="shared" si="10"/>
        <v>180</v>
      </c>
      <c r="C53" s="132">
        <f t="shared" si="16"/>
        <v>8820</v>
      </c>
      <c r="D53" s="133">
        <f t="shared" si="7"/>
        <v>178</v>
      </c>
      <c r="E53" s="118">
        <f>IF(G52&gt;0,IF($O$6&lt;G52,ROUNDDOWN($O$6,-1),G52),IF(G51-E52&lt;0,G52,G51-E52))</f>
        <v>0</v>
      </c>
      <c r="F53" s="117"/>
      <c r="G53" s="134">
        <f t="shared" si="11"/>
        <v>0</v>
      </c>
      <c r="H53" s="120">
        <f>IF(LOOKUP(K53,'付与チケット'!$A$5:$A$35,'付与チケット'!$C$5:$C$35)-H52&lt;=0,H52,LOOKUP(K53,'付与チケット'!$A$5:$A$35,'付与チケット'!$C$5:$C$35))</f>
        <v>1200</v>
      </c>
      <c r="I53" s="121">
        <f t="shared" si="12"/>
        <v>0</v>
      </c>
      <c r="J53" s="121"/>
      <c r="K53" s="110">
        <f t="shared" si="8"/>
        <v>7522</v>
      </c>
      <c r="L53" s="122">
        <f t="shared" si="13"/>
        <v>0.1471655328798186</v>
      </c>
      <c r="M53" s="135">
        <f t="shared" si="14"/>
        <v>1298</v>
      </c>
      <c r="N53" s="99"/>
    </row>
    <row r="54" spans="1:14" ht="13.5">
      <c r="A54" s="101"/>
      <c r="B54" s="102">
        <f t="shared" si="10"/>
        <v>180</v>
      </c>
      <c r="C54" s="103">
        <f t="shared" si="16"/>
        <v>9000</v>
      </c>
      <c r="D54" s="104">
        <f t="shared" si="7"/>
        <v>178</v>
      </c>
      <c r="E54" s="105">
        <f t="shared" si="15"/>
        <v>0</v>
      </c>
      <c r="F54" s="106"/>
      <c r="G54" s="107">
        <f t="shared" si="11"/>
        <v>0</v>
      </c>
      <c r="H54" s="108">
        <f>IF(LOOKUP(K54,'付与チケット'!$A$5:$A$35,'付与チケット'!$C$5:$C$35)-H53&lt;=0,H53,LOOKUP(K54,'付与チケット'!$A$5:$A$35,'付与チケット'!$C$5:$C$35))</f>
        <v>1200</v>
      </c>
      <c r="I54" s="109">
        <f t="shared" si="12"/>
        <v>0</v>
      </c>
      <c r="J54" s="109"/>
      <c r="K54" s="110">
        <f t="shared" si="8"/>
        <v>7700</v>
      </c>
      <c r="L54" s="111">
        <f t="shared" si="13"/>
        <v>0.1444444444444445</v>
      </c>
      <c r="M54" s="112">
        <f t="shared" si="14"/>
        <v>1300</v>
      </c>
      <c r="N54" s="99"/>
    </row>
    <row r="55" spans="1:14" ht="13.5">
      <c r="A55" s="113">
        <v>26</v>
      </c>
      <c r="B55" s="114">
        <f t="shared" si="10"/>
        <v>180</v>
      </c>
      <c r="C55" s="115">
        <f t="shared" si="16"/>
        <v>9180</v>
      </c>
      <c r="D55" s="116">
        <f t="shared" si="7"/>
        <v>178</v>
      </c>
      <c r="E55" s="117">
        <f t="shared" si="15"/>
        <v>0</v>
      </c>
      <c r="F55" s="118"/>
      <c r="G55" s="119">
        <f t="shared" si="11"/>
        <v>0</v>
      </c>
      <c r="H55" s="120">
        <f>IF(LOOKUP(K55,'付与チケット'!$A$5:$A$35,'付与チケット'!$C$5:$C$35)-H54&lt;=0,H54,LOOKUP(K55,'付与チケット'!$A$5:$A$35,'付与チケット'!$C$5:$C$35))</f>
        <v>1200</v>
      </c>
      <c r="I55" s="121">
        <f t="shared" si="12"/>
        <v>0</v>
      </c>
      <c r="J55" s="121"/>
      <c r="K55" s="110">
        <f t="shared" si="8"/>
        <v>7878</v>
      </c>
      <c r="L55" s="122">
        <f t="shared" si="13"/>
        <v>0.14183006535947718</v>
      </c>
      <c r="M55" s="135">
        <f t="shared" si="14"/>
        <v>1302</v>
      </c>
      <c r="N55" s="99"/>
    </row>
    <row r="56" spans="1:14" ht="13.5">
      <c r="A56" s="124"/>
      <c r="B56" s="125">
        <f t="shared" si="10"/>
        <v>180</v>
      </c>
      <c r="C56" s="126">
        <f t="shared" si="16"/>
        <v>9360</v>
      </c>
      <c r="D56" s="127">
        <f t="shared" si="7"/>
        <v>178</v>
      </c>
      <c r="E56" s="106">
        <f t="shared" si="15"/>
        <v>0</v>
      </c>
      <c r="F56" s="105"/>
      <c r="G56" s="128">
        <f t="shared" si="11"/>
        <v>180</v>
      </c>
      <c r="H56" s="108">
        <f>IF(LOOKUP(K56,'付与チケット'!$A$5:$A$35,'付与チケット'!$C$5:$C$35)-H55&lt;=0,H55,LOOKUP(K56,'付与チケット'!$A$5:$A$35,'付与チケット'!$C$5:$C$35))</f>
        <v>1380</v>
      </c>
      <c r="I56" s="109">
        <f t="shared" si="12"/>
        <v>180</v>
      </c>
      <c r="J56" s="109"/>
      <c r="K56" s="110">
        <f t="shared" si="8"/>
        <v>8056</v>
      </c>
      <c r="L56" s="111">
        <f t="shared" si="13"/>
        <v>0.13931623931623927</v>
      </c>
      <c r="M56" s="112">
        <f t="shared" si="14"/>
        <v>1304</v>
      </c>
      <c r="N56" s="99"/>
    </row>
    <row r="57" spans="1:14" ht="13.5">
      <c r="A57" s="130">
        <v>27</v>
      </c>
      <c r="B57" s="131">
        <f t="shared" si="10"/>
        <v>180</v>
      </c>
      <c r="C57" s="132">
        <f t="shared" si="16"/>
        <v>9540</v>
      </c>
      <c r="D57" s="133">
        <f t="shared" si="7"/>
        <v>8</v>
      </c>
      <c r="E57" s="118">
        <f t="shared" si="15"/>
        <v>170</v>
      </c>
      <c r="F57" s="117"/>
      <c r="G57" s="134">
        <f t="shared" si="11"/>
        <v>0</v>
      </c>
      <c r="H57" s="120">
        <f>IF(LOOKUP(K57,'付与チケット'!$A$5:$A$35,'付与チケット'!$C$5:$C$35)-H56&lt;=0,H56,LOOKUP(K57,'付与チケット'!$A$5:$A$35,'付与チケット'!$C$5:$C$35))</f>
        <v>1380</v>
      </c>
      <c r="I57" s="121">
        <f t="shared" si="12"/>
        <v>0</v>
      </c>
      <c r="J57" s="121"/>
      <c r="K57" s="110">
        <f t="shared" si="8"/>
        <v>8064</v>
      </c>
      <c r="L57" s="122">
        <f t="shared" si="13"/>
        <v>0.15471698113207544</v>
      </c>
      <c r="M57" s="135">
        <f t="shared" si="14"/>
        <v>1476</v>
      </c>
      <c r="N57" s="99"/>
    </row>
    <row r="58" spans="1:14" ht="13.5">
      <c r="A58" s="101"/>
      <c r="B58" s="102">
        <f t="shared" si="10"/>
        <v>180</v>
      </c>
      <c r="C58" s="103">
        <f t="shared" si="16"/>
        <v>9720</v>
      </c>
      <c r="D58" s="104">
        <f t="shared" si="7"/>
        <v>168</v>
      </c>
      <c r="E58" s="105">
        <f t="shared" si="15"/>
        <v>10</v>
      </c>
      <c r="F58" s="106"/>
      <c r="G58" s="107">
        <f t="shared" si="11"/>
        <v>0</v>
      </c>
      <c r="H58" s="108">
        <f>IF(LOOKUP(K58,'付与チケット'!$A$5:$A$35,'付与チケット'!$C$5:$C$35)-H57&lt;=0,H57,LOOKUP(K58,'付与チケット'!$A$5:$A$35,'付与チケット'!$C$5:$C$35))</f>
        <v>1380</v>
      </c>
      <c r="I58" s="109">
        <f t="shared" si="12"/>
        <v>0</v>
      </c>
      <c r="J58" s="109"/>
      <c r="K58" s="110">
        <f t="shared" si="8"/>
        <v>8232</v>
      </c>
      <c r="L58" s="111">
        <f t="shared" si="13"/>
        <v>0.15308641975308646</v>
      </c>
      <c r="M58" s="112">
        <f t="shared" si="14"/>
        <v>1488</v>
      </c>
      <c r="N58" s="99"/>
    </row>
    <row r="59" spans="1:14" ht="13.5">
      <c r="A59" s="113">
        <v>28</v>
      </c>
      <c r="B59" s="114">
        <f t="shared" si="10"/>
        <v>180</v>
      </c>
      <c r="C59" s="115">
        <f t="shared" si="16"/>
        <v>9900</v>
      </c>
      <c r="D59" s="116">
        <f t="shared" si="7"/>
        <v>178</v>
      </c>
      <c r="E59" s="117">
        <f t="shared" si="15"/>
        <v>0</v>
      </c>
      <c r="F59" s="118"/>
      <c r="G59" s="119">
        <f t="shared" si="11"/>
        <v>0</v>
      </c>
      <c r="H59" s="120">
        <f>IF(LOOKUP(K59,'付与チケット'!$A$5:$A$35,'付与チケット'!$C$5:$C$35)-H58&lt;=0,H58,LOOKUP(K59,'付与チケット'!$A$5:$A$35,'付与チケット'!$C$5:$C$35))</f>
        <v>1380</v>
      </c>
      <c r="I59" s="121">
        <f t="shared" si="12"/>
        <v>0</v>
      </c>
      <c r="J59" s="121"/>
      <c r="K59" s="110">
        <f t="shared" si="8"/>
        <v>8410</v>
      </c>
      <c r="L59" s="122">
        <f t="shared" si="13"/>
        <v>0.15050505050505047</v>
      </c>
      <c r="M59" s="135">
        <f t="shared" si="14"/>
        <v>1490</v>
      </c>
      <c r="N59" s="99"/>
    </row>
    <row r="60" spans="1:14" ht="13.5">
      <c r="A60" s="124"/>
      <c r="B60" s="125">
        <f t="shared" si="10"/>
        <v>180</v>
      </c>
      <c r="C60" s="126">
        <f t="shared" si="16"/>
        <v>10080</v>
      </c>
      <c r="D60" s="127">
        <f t="shared" si="7"/>
        <v>178</v>
      </c>
      <c r="E60" s="106">
        <f t="shared" si="15"/>
        <v>0</v>
      </c>
      <c r="F60" s="105"/>
      <c r="G60" s="128">
        <f t="shared" si="11"/>
        <v>0</v>
      </c>
      <c r="H60" s="108">
        <f>IF(LOOKUP(K60,'付与チケット'!$A$5:$A$35,'付与チケット'!$C$5:$C$35)-H59&lt;=0,H59,LOOKUP(K60,'付与チケット'!$A$5:$A$35,'付与チケット'!$C$5:$C$35))</f>
        <v>1380</v>
      </c>
      <c r="I60" s="109">
        <f t="shared" si="12"/>
        <v>0</v>
      </c>
      <c r="J60" s="109"/>
      <c r="K60" s="110">
        <f t="shared" si="8"/>
        <v>8588</v>
      </c>
      <c r="L60" s="111">
        <f t="shared" si="13"/>
        <v>0.14801587301587305</v>
      </c>
      <c r="M60" s="112">
        <f t="shared" si="14"/>
        <v>1492</v>
      </c>
      <c r="N60" s="99"/>
    </row>
    <row r="61" spans="1:14" ht="13.5">
      <c r="A61" s="130">
        <v>29</v>
      </c>
      <c r="B61" s="131">
        <f t="shared" si="10"/>
        <v>180</v>
      </c>
      <c r="C61" s="132">
        <f t="shared" si="16"/>
        <v>10260</v>
      </c>
      <c r="D61" s="133">
        <f t="shared" si="7"/>
        <v>178</v>
      </c>
      <c r="E61" s="118">
        <f>IF(G60&gt;0,IF($O$6&lt;G60,ROUNDDOWN($O$6,-1),G60),IF(G59-E60&lt;0,G60,G59-E60))</f>
        <v>0</v>
      </c>
      <c r="F61" s="117"/>
      <c r="G61" s="134">
        <f t="shared" si="11"/>
        <v>0</v>
      </c>
      <c r="H61" s="137">
        <f>IF(LOOKUP(K61,'付与チケット'!$A$5:$A$35,'付与チケット'!$C$5:$C$35)-H60&lt;=0,H60,LOOKUP(K61,'付与チケット'!$A$5:$A$35,'付与チケット'!$C$5:$C$35))</f>
        <v>1380</v>
      </c>
      <c r="I61" s="138">
        <f t="shared" si="12"/>
        <v>0</v>
      </c>
      <c r="J61" s="138"/>
      <c r="K61" s="110">
        <f t="shared" si="8"/>
        <v>8766</v>
      </c>
      <c r="L61" s="139">
        <f t="shared" si="13"/>
        <v>0.1456140350877193</v>
      </c>
      <c r="M61" s="123">
        <f t="shared" si="14"/>
        <v>1494</v>
      </c>
      <c r="N61" s="99"/>
    </row>
    <row r="62" spans="1:14" ht="13.5">
      <c r="A62" s="124"/>
      <c r="B62" s="125">
        <f t="shared" si="10"/>
        <v>180</v>
      </c>
      <c r="C62" s="126">
        <f t="shared" si="16"/>
        <v>10440</v>
      </c>
      <c r="D62" s="127">
        <f t="shared" si="7"/>
        <v>178</v>
      </c>
      <c r="E62" s="105">
        <f t="shared" si="15"/>
        <v>0</v>
      </c>
      <c r="F62" s="105"/>
      <c r="G62" s="128">
        <f t="shared" si="11"/>
        <v>0</v>
      </c>
      <c r="H62" s="141">
        <f>IF(LOOKUP(K62,'付与チケット'!$A$5:$A$35,'付与チケット'!$C$5:$C$35)-H61&lt;=0,H61,LOOKUP(K62,'付与チケット'!$A$5:$A$35,'付与チケット'!$C$5:$C$35))</f>
        <v>1380</v>
      </c>
      <c r="I62" s="142">
        <f t="shared" si="12"/>
        <v>0</v>
      </c>
      <c r="J62" s="142"/>
      <c r="K62" s="110">
        <f t="shared" si="8"/>
        <v>8944</v>
      </c>
      <c r="L62" s="143">
        <f t="shared" si="13"/>
        <v>0.1432950191570881</v>
      </c>
      <c r="M62" s="129">
        <f t="shared" si="14"/>
        <v>1496</v>
      </c>
      <c r="N62" s="99"/>
    </row>
    <row r="63" spans="1:14" ht="13.5">
      <c r="A63" s="130">
        <v>30</v>
      </c>
      <c r="B63" s="131">
        <f t="shared" si="10"/>
        <v>180</v>
      </c>
      <c r="C63" s="132">
        <f t="shared" si="16"/>
        <v>10620</v>
      </c>
      <c r="D63" s="133">
        <f t="shared" si="7"/>
        <v>178</v>
      </c>
      <c r="E63" s="117">
        <f t="shared" si="15"/>
        <v>0</v>
      </c>
      <c r="F63" s="117"/>
      <c r="G63" s="134">
        <f t="shared" si="11"/>
        <v>180</v>
      </c>
      <c r="H63" s="120">
        <f>IF(LOOKUP(K63,'付与チケット'!$A$5:$A$35,'付与チケット'!$C$5:$C$35)-H62&lt;=0,H62,LOOKUP(K63,'付与チケット'!$A$5:$A$35,'付与チケット'!$C$5:$C$35))</f>
        <v>1560</v>
      </c>
      <c r="I63" s="121">
        <f t="shared" si="12"/>
        <v>180</v>
      </c>
      <c r="J63" s="121"/>
      <c r="K63" s="110">
        <f t="shared" si="8"/>
        <v>9122</v>
      </c>
      <c r="L63" s="122">
        <f t="shared" si="13"/>
        <v>0.14105461393596985</v>
      </c>
      <c r="M63" s="135">
        <f t="shared" si="14"/>
        <v>1498</v>
      </c>
      <c r="N63" s="99"/>
    </row>
    <row r="64" spans="1:14" ht="13.5">
      <c r="A64" s="101"/>
      <c r="B64" s="102">
        <f t="shared" si="10"/>
        <v>180</v>
      </c>
      <c r="C64" s="103">
        <f t="shared" si="16"/>
        <v>10800</v>
      </c>
      <c r="D64" s="104">
        <f t="shared" si="7"/>
        <v>8</v>
      </c>
      <c r="E64" s="106">
        <f t="shared" si="15"/>
        <v>170</v>
      </c>
      <c r="F64" s="106"/>
      <c r="G64" s="107">
        <f t="shared" si="11"/>
        <v>0</v>
      </c>
      <c r="H64" s="108">
        <f>IF(LOOKUP(K64,'付与チケット'!$A$5:$A$35,'付与チケット'!$C$5:$C$35)-H63&lt;=0,H63,LOOKUP(K64,'付与チケット'!$A$5:$A$35,'付与チケット'!$C$5:$C$35))</f>
        <v>1560</v>
      </c>
      <c r="I64" s="109">
        <f t="shared" si="12"/>
        <v>0</v>
      </c>
      <c r="J64" s="109"/>
      <c r="K64" s="110">
        <f t="shared" si="8"/>
        <v>9130</v>
      </c>
      <c r="L64" s="111">
        <f t="shared" si="13"/>
        <v>0.15462962962962967</v>
      </c>
      <c r="M64" s="112">
        <f t="shared" si="14"/>
        <v>1670</v>
      </c>
      <c r="N64" s="99"/>
    </row>
    <row r="65" spans="1:14" ht="13.5">
      <c r="A65" s="130">
        <v>31</v>
      </c>
      <c r="B65" s="131">
        <f t="shared" si="10"/>
        <v>180</v>
      </c>
      <c r="C65" s="132">
        <f t="shared" si="16"/>
        <v>10980</v>
      </c>
      <c r="D65" s="133">
        <f t="shared" si="7"/>
        <v>168</v>
      </c>
      <c r="E65" s="117">
        <f t="shared" si="15"/>
        <v>10</v>
      </c>
      <c r="F65" s="117"/>
      <c r="G65" s="134">
        <f t="shared" si="11"/>
        <v>0</v>
      </c>
      <c r="H65" s="120">
        <f>IF(LOOKUP(K65,'付与チケット'!$A$5:$A$35,'付与チケット'!$C$5:$C$35)-H64&lt;=0,H64,LOOKUP(K65,'付与チケット'!$A$5:$A$35,'付与チケット'!$C$5:$C$35))</f>
        <v>1560</v>
      </c>
      <c r="I65" s="121">
        <f t="shared" si="12"/>
        <v>0</v>
      </c>
      <c r="J65" s="121"/>
      <c r="K65" s="110">
        <f t="shared" si="8"/>
        <v>9298</v>
      </c>
      <c r="L65" s="122">
        <f t="shared" si="13"/>
        <v>0.15318761384335156</v>
      </c>
      <c r="M65" s="135">
        <f t="shared" si="14"/>
        <v>1682</v>
      </c>
      <c r="N65" s="99"/>
    </row>
    <row r="66" spans="1:14" ht="14.25" thickBot="1">
      <c r="A66" s="101"/>
      <c r="B66" s="102">
        <f t="shared" si="10"/>
        <v>180</v>
      </c>
      <c r="C66" s="103">
        <f t="shared" si="16"/>
        <v>11160</v>
      </c>
      <c r="D66" s="104">
        <f t="shared" si="7"/>
        <v>178</v>
      </c>
      <c r="E66" s="106">
        <f t="shared" si="15"/>
        <v>0</v>
      </c>
      <c r="F66" s="106"/>
      <c r="G66" s="107">
        <f t="shared" si="11"/>
        <v>0</v>
      </c>
      <c r="H66" s="108">
        <f>IF(LOOKUP(K66,'付与チケット'!$A$5:$A$35,'付与チケット'!$C$5:$C$35)-H65&lt;=0,H65,LOOKUP(K66,'付与チケット'!$A$5:$A$35,'付与チケット'!$C$5:$C$35))</f>
        <v>1560</v>
      </c>
      <c r="I66" s="109">
        <f t="shared" si="12"/>
        <v>0</v>
      </c>
      <c r="J66" s="109"/>
      <c r="K66" s="110">
        <f t="shared" si="8"/>
        <v>9476</v>
      </c>
      <c r="L66" s="169">
        <f t="shared" si="13"/>
        <v>0.1508960573476702</v>
      </c>
      <c r="M66" s="170">
        <f t="shared" si="14"/>
        <v>1684</v>
      </c>
      <c r="N66" s="99"/>
    </row>
    <row r="67" ht="13.5">
      <c r="D67" s="63" t="s">
        <v>26</v>
      </c>
    </row>
  </sheetData>
  <sheetProtection password="CC15" sheet="1"/>
  <protectedRanges>
    <protectedRange sqref="O2:P4" name="範囲1"/>
  </protectedRanges>
  <mergeCells count="11">
    <mergeCell ref="O21:T21"/>
    <mergeCell ref="X2:X4"/>
    <mergeCell ref="O11:S11"/>
    <mergeCell ref="O12:S12"/>
    <mergeCell ref="O22:T24"/>
    <mergeCell ref="B2:C2"/>
    <mergeCell ref="O2:P4"/>
    <mergeCell ref="S2:S4"/>
    <mergeCell ref="O6:P9"/>
    <mergeCell ref="S6:S9"/>
    <mergeCell ref="D2:M2"/>
  </mergeCells>
  <conditionalFormatting sqref="G5:G66">
    <cfRule type="cellIs" priority="1" dxfId="1" operator="greaterThan" stopIfTrue="1">
      <formula>0</formula>
    </cfRule>
  </conditionalFormatting>
  <conditionalFormatting sqref="H3:J65536 E1:F1 H1:J1 E3:F65536">
    <cfRule type="expression" priority="2" dxfId="2" stopIfTrue="1">
      <formula>#N/A</formula>
    </cfRule>
  </conditionalFormatting>
  <dataValidations count="1">
    <dataValidation type="list" allowBlank="1" showInputMessage="1" showErrorMessage="1" sqref="O2:P4">
      <formula1>$V$6:$V$39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9"/>
  <sheetViews>
    <sheetView zoomScalePageLayoutView="0" workbookViewId="0" topLeftCell="A1">
      <selection activeCell="C5" sqref="C5"/>
    </sheetView>
  </sheetViews>
  <sheetFormatPr defaultColWidth="9.00390625" defaultRowHeight="13.5"/>
  <sheetData>
    <row r="2" spans="3:21" ht="13.5">
      <c r="C2" s="199" t="s">
        <v>10</v>
      </c>
      <c r="D2" s="199"/>
      <c r="E2" s="199"/>
      <c r="F2" s="199"/>
      <c r="G2" s="199" t="s">
        <v>11</v>
      </c>
      <c r="H2" s="199"/>
      <c r="I2" s="199"/>
      <c r="J2" s="199"/>
      <c r="K2" s="199" t="s">
        <v>12</v>
      </c>
      <c r="L2" s="199"/>
      <c r="M2" s="199"/>
      <c r="N2" s="199"/>
      <c r="O2" s="199" t="s">
        <v>13</v>
      </c>
      <c r="P2" s="199"/>
      <c r="Q2" s="199"/>
      <c r="R2" s="199"/>
      <c r="S2" s="199" t="s">
        <v>14</v>
      </c>
      <c r="T2" s="199"/>
      <c r="U2" s="201"/>
    </row>
    <row r="3" spans="3:21" ht="13.5">
      <c r="C3" s="200" t="s">
        <v>15</v>
      </c>
      <c r="D3" s="200"/>
      <c r="E3" s="200" t="s">
        <v>16</v>
      </c>
      <c r="F3" s="200"/>
      <c r="G3" s="200" t="s">
        <v>15</v>
      </c>
      <c r="H3" s="200"/>
      <c r="I3" s="200" t="s">
        <v>16</v>
      </c>
      <c r="J3" s="200"/>
      <c r="K3" s="200" t="s">
        <v>15</v>
      </c>
      <c r="L3" s="200"/>
      <c r="M3" s="200" t="s">
        <v>16</v>
      </c>
      <c r="N3" s="200"/>
      <c r="O3" s="200" t="s">
        <v>15</v>
      </c>
      <c r="P3" s="200"/>
      <c r="Q3" s="200" t="s">
        <v>16</v>
      </c>
      <c r="R3" s="200"/>
      <c r="S3" s="200" t="s">
        <v>15</v>
      </c>
      <c r="T3" s="200"/>
      <c r="U3" s="201"/>
    </row>
    <row r="4" spans="3:21" ht="13.5">
      <c r="C4" s="7" t="s">
        <v>17</v>
      </c>
      <c r="D4" s="7" t="s">
        <v>18</v>
      </c>
      <c r="E4" s="7" t="s">
        <v>17</v>
      </c>
      <c r="F4" s="7" t="s">
        <v>18</v>
      </c>
      <c r="G4" s="7" t="s">
        <v>17</v>
      </c>
      <c r="H4" s="7" t="s">
        <v>18</v>
      </c>
      <c r="I4" s="7" t="s">
        <v>17</v>
      </c>
      <c r="J4" s="7" t="s">
        <v>18</v>
      </c>
      <c r="K4" s="7" t="s">
        <v>17</v>
      </c>
      <c r="L4" s="7" t="s">
        <v>18</v>
      </c>
      <c r="M4" s="7" t="s">
        <v>17</v>
      </c>
      <c r="N4" s="7" t="s">
        <v>18</v>
      </c>
      <c r="O4" s="7" t="s">
        <v>17</v>
      </c>
      <c r="P4" s="7" t="s">
        <v>18</v>
      </c>
      <c r="Q4" s="7" t="s">
        <v>17</v>
      </c>
      <c r="R4" s="7" t="s">
        <v>18</v>
      </c>
      <c r="S4" s="7" t="s">
        <v>17</v>
      </c>
      <c r="T4" s="7" t="s">
        <v>18</v>
      </c>
      <c r="U4" s="201"/>
    </row>
    <row r="5" spans="2:21" ht="13.5">
      <c r="B5" s="2">
        <v>100</v>
      </c>
      <c r="C5" s="3">
        <v>7650</v>
      </c>
      <c r="D5" s="4">
        <v>21800</v>
      </c>
      <c r="E5" s="3">
        <v>3830</v>
      </c>
      <c r="F5" s="3">
        <v>10900</v>
      </c>
      <c r="G5" s="3">
        <v>6120</v>
      </c>
      <c r="H5" s="3">
        <v>17440</v>
      </c>
      <c r="I5" s="3">
        <v>3060</v>
      </c>
      <c r="J5" s="3">
        <v>8720</v>
      </c>
      <c r="K5" s="3">
        <v>5360</v>
      </c>
      <c r="L5" s="3">
        <v>15260</v>
      </c>
      <c r="M5" s="3">
        <v>2680</v>
      </c>
      <c r="N5" s="3">
        <v>7630</v>
      </c>
      <c r="O5" s="3">
        <v>4280</v>
      </c>
      <c r="P5" s="3">
        <v>12210</v>
      </c>
      <c r="Q5" s="3">
        <v>2140</v>
      </c>
      <c r="R5" s="3">
        <v>6110</v>
      </c>
      <c r="S5" s="3">
        <v>6890</v>
      </c>
      <c r="T5" s="3">
        <v>19620</v>
      </c>
      <c r="U5" s="2">
        <v>100</v>
      </c>
    </row>
    <row r="6" spans="2:21" ht="13.5">
      <c r="B6" s="2">
        <v>170</v>
      </c>
      <c r="C6" s="5">
        <v>7650</v>
      </c>
      <c r="D6" s="6">
        <v>21800</v>
      </c>
      <c r="E6" s="5">
        <v>3830</v>
      </c>
      <c r="F6" s="5">
        <v>10900</v>
      </c>
      <c r="G6" s="5">
        <v>6120</v>
      </c>
      <c r="H6" s="5">
        <v>17440</v>
      </c>
      <c r="I6" s="5">
        <v>3060</v>
      </c>
      <c r="J6" s="5">
        <v>8720</v>
      </c>
      <c r="K6" s="5">
        <v>5360</v>
      </c>
      <c r="L6" s="5">
        <v>15260</v>
      </c>
      <c r="M6" s="5">
        <v>2680</v>
      </c>
      <c r="N6" s="5">
        <v>7630</v>
      </c>
      <c r="O6" s="5">
        <v>4280</v>
      </c>
      <c r="P6" s="5">
        <v>12210</v>
      </c>
      <c r="Q6" s="5">
        <v>2140</v>
      </c>
      <c r="R6" s="5">
        <v>6110</v>
      </c>
      <c r="S6" s="5">
        <v>6890</v>
      </c>
      <c r="T6" s="5">
        <v>19620</v>
      </c>
      <c r="U6" s="2">
        <v>170</v>
      </c>
    </row>
    <row r="7" spans="2:21" ht="13.5">
      <c r="B7" s="2">
        <v>180</v>
      </c>
      <c r="C7" s="3">
        <v>8100</v>
      </c>
      <c r="D7" s="4">
        <v>23090</v>
      </c>
      <c r="E7" s="3">
        <v>4050</v>
      </c>
      <c r="F7" s="3">
        <v>11550</v>
      </c>
      <c r="G7" s="3">
        <v>6480</v>
      </c>
      <c r="H7" s="3">
        <v>18470</v>
      </c>
      <c r="I7" s="3">
        <v>3240</v>
      </c>
      <c r="J7" s="3">
        <v>9240</v>
      </c>
      <c r="K7" s="3">
        <v>5670</v>
      </c>
      <c r="L7" s="3">
        <v>16160</v>
      </c>
      <c r="M7" s="3">
        <v>2840</v>
      </c>
      <c r="N7" s="3">
        <v>8080</v>
      </c>
      <c r="O7" s="3">
        <v>4540</v>
      </c>
      <c r="P7" s="3">
        <v>12930</v>
      </c>
      <c r="Q7" s="3">
        <v>2270</v>
      </c>
      <c r="R7" s="3">
        <v>6470</v>
      </c>
      <c r="S7" s="3">
        <v>7290</v>
      </c>
      <c r="T7" s="3">
        <v>20780</v>
      </c>
      <c r="U7" s="2">
        <v>180</v>
      </c>
    </row>
    <row r="8" spans="2:21" ht="13.5">
      <c r="B8" s="2">
        <v>190</v>
      </c>
      <c r="C8" s="5">
        <v>8550</v>
      </c>
      <c r="D8" s="6">
        <v>24370</v>
      </c>
      <c r="E8" s="5">
        <v>4280</v>
      </c>
      <c r="F8" s="5">
        <v>12190</v>
      </c>
      <c r="G8" s="5">
        <v>6840</v>
      </c>
      <c r="H8" s="5">
        <v>19490</v>
      </c>
      <c r="I8" s="5">
        <v>3420</v>
      </c>
      <c r="J8" s="5">
        <v>9750</v>
      </c>
      <c r="K8" s="5">
        <v>5990</v>
      </c>
      <c r="L8" s="5">
        <v>17060</v>
      </c>
      <c r="M8" s="5">
        <v>3000</v>
      </c>
      <c r="N8" s="5">
        <v>8530</v>
      </c>
      <c r="O8" s="5">
        <v>4790</v>
      </c>
      <c r="P8" s="5">
        <v>13640</v>
      </c>
      <c r="Q8" s="5">
        <v>2400</v>
      </c>
      <c r="R8" s="5">
        <v>6820</v>
      </c>
      <c r="S8" s="5">
        <v>7700</v>
      </c>
      <c r="T8" s="5">
        <v>21930</v>
      </c>
      <c r="U8" s="2">
        <v>190</v>
      </c>
    </row>
    <row r="9" spans="2:21" ht="13.5">
      <c r="B9" s="2">
        <v>200</v>
      </c>
      <c r="C9" s="3">
        <v>9000</v>
      </c>
      <c r="D9" s="4">
        <v>25650</v>
      </c>
      <c r="E9" s="3">
        <v>4500</v>
      </c>
      <c r="F9" s="3">
        <v>12830</v>
      </c>
      <c r="G9" s="3">
        <v>7200</v>
      </c>
      <c r="H9" s="3">
        <v>20520</v>
      </c>
      <c r="I9" s="3">
        <v>3600</v>
      </c>
      <c r="J9" s="3">
        <v>10260</v>
      </c>
      <c r="K9" s="3">
        <v>6300</v>
      </c>
      <c r="L9" s="3">
        <v>17960</v>
      </c>
      <c r="M9" s="3">
        <v>3150</v>
      </c>
      <c r="N9" s="3">
        <v>8980</v>
      </c>
      <c r="O9" s="3">
        <v>5040</v>
      </c>
      <c r="P9" s="3">
        <v>14360</v>
      </c>
      <c r="Q9" s="3">
        <v>2520</v>
      </c>
      <c r="R9" s="3">
        <v>7180</v>
      </c>
      <c r="S9" s="3">
        <v>8100</v>
      </c>
      <c r="T9" s="3">
        <v>23090</v>
      </c>
      <c r="U9" s="2">
        <v>200</v>
      </c>
    </row>
    <row r="10" spans="2:21" ht="13.5">
      <c r="B10" s="2">
        <v>210</v>
      </c>
      <c r="C10" s="5">
        <v>9450</v>
      </c>
      <c r="D10" s="6">
        <v>26930</v>
      </c>
      <c r="E10" s="5">
        <v>4730</v>
      </c>
      <c r="F10" s="5">
        <v>13470</v>
      </c>
      <c r="G10" s="5">
        <v>7560</v>
      </c>
      <c r="H10" s="5">
        <v>21550</v>
      </c>
      <c r="I10" s="5">
        <v>3780</v>
      </c>
      <c r="J10" s="5">
        <v>10780</v>
      </c>
      <c r="K10" s="5">
        <v>6620</v>
      </c>
      <c r="L10" s="5">
        <v>18850</v>
      </c>
      <c r="M10" s="5">
        <v>3310</v>
      </c>
      <c r="N10" s="5">
        <v>9430</v>
      </c>
      <c r="O10" s="5">
        <v>5290</v>
      </c>
      <c r="P10" s="5">
        <v>15090</v>
      </c>
      <c r="Q10" s="5">
        <v>2650</v>
      </c>
      <c r="R10" s="5">
        <v>7550</v>
      </c>
      <c r="S10" s="5">
        <v>8510</v>
      </c>
      <c r="T10" s="5">
        <v>24240</v>
      </c>
      <c r="U10" s="2">
        <v>210</v>
      </c>
    </row>
    <row r="11" spans="2:21" ht="13.5">
      <c r="B11" s="2">
        <v>220</v>
      </c>
      <c r="C11" s="3">
        <v>9900</v>
      </c>
      <c r="D11" s="4">
        <v>28220</v>
      </c>
      <c r="E11" s="3">
        <v>4950</v>
      </c>
      <c r="F11" s="3">
        <v>14110</v>
      </c>
      <c r="G11" s="3">
        <v>7920</v>
      </c>
      <c r="H11" s="3">
        <v>22570</v>
      </c>
      <c r="I11" s="3">
        <v>3960</v>
      </c>
      <c r="J11" s="3">
        <v>11290</v>
      </c>
      <c r="K11" s="3">
        <v>6930</v>
      </c>
      <c r="L11" s="3">
        <v>19750</v>
      </c>
      <c r="M11" s="3">
        <v>3470</v>
      </c>
      <c r="N11" s="3">
        <v>9880</v>
      </c>
      <c r="O11" s="3">
        <v>5540</v>
      </c>
      <c r="P11" s="3">
        <v>15800</v>
      </c>
      <c r="Q11" s="3">
        <v>2770</v>
      </c>
      <c r="R11" s="3">
        <v>7900</v>
      </c>
      <c r="S11" s="3">
        <v>8910</v>
      </c>
      <c r="T11" s="3">
        <v>25400</v>
      </c>
      <c r="U11" s="2">
        <v>220</v>
      </c>
    </row>
    <row r="12" spans="2:21" ht="13.5">
      <c r="B12" s="2">
        <v>230</v>
      </c>
      <c r="C12" s="5">
        <v>10350</v>
      </c>
      <c r="D12" s="6">
        <v>29500</v>
      </c>
      <c r="E12" s="5">
        <v>5180</v>
      </c>
      <c r="F12" s="5">
        <v>14750</v>
      </c>
      <c r="G12" s="5">
        <v>8280</v>
      </c>
      <c r="H12" s="5">
        <v>23600</v>
      </c>
      <c r="I12" s="5">
        <v>4140</v>
      </c>
      <c r="J12" s="5">
        <v>11800</v>
      </c>
      <c r="K12" s="5">
        <v>7250</v>
      </c>
      <c r="L12" s="5">
        <v>20650</v>
      </c>
      <c r="M12" s="5">
        <v>3630</v>
      </c>
      <c r="N12" s="5">
        <v>10330</v>
      </c>
      <c r="O12" s="5">
        <v>5800</v>
      </c>
      <c r="P12" s="5">
        <v>16520</v>
      </c>
      <c r="Q12" s="5">
        <v>2900</v>
      </c>
      <c r="R12" s="5">
        <v>8260</v>
      </c>
      <c r="S12" s="5">
        <v>9320</v>
      </c>
      <c r="T12" s="5">
        <v>26550</v>
      </c>
      <c r="U12" s="2">
        <v>230</v>
      </c>
    </row>
    <row r="13" spans="2:21" ht="13.5">
      <c r="B13" s="2">
        <v>240</v>
      </c>
      <c r="C13" s="3">
        <v>10800</v>
      </c>
      <c r="D13" s="4">
        <v>30780</v>
      </c>
      <c r="E13" s="3">
        <v>5400</v>
      </c>
      <c r="F13" s="3">
        <v>15390</v>
      </c>
      <c r="G13" s="3">
        <v>8640</v>
      </c>
      <c r="H13" s="3">
        <v>24620</v>
      </c>
      <c r="I13" s="3">
        <v>4320</v>
      </c>
      <c r="J13" s="3">
        <v>12310</v>
      </c>
      <c r="K13" s="3">
        <v>7560</v>
      </c>
      <c r="L13" s="3">
        <v>21550</v>
      </c>
      <c r="M13" s="3">
        <v>3780</v>
      </c>
      <c r="N13" s="3">
        <v>10780</v>
      </c>
      <c r="O13" s="3">
        <v>6050</v>
      </c>
      <c r="P13" s="3">
        <v>17230</v>
      </c>
      <c r="Q13" s="3">
        <v>3030</v>
      </c>
      <c r="R13" s="3">
        <v>8620</v>
      </c>
      <c r="S13" s="3">
        <v>9720</v>
      </c>
      <c r="T13" s="3">
        <v>27700</v>
      </c>
      <c r="U13" s="2">
        <v>240</v>
      </c>
    </row>
    <row r="14" spans="2:21" ht="13.5">
      <c r="B14" s="2">
        <v>250</v>
      </c>
      <c r="C14" s="5">
        <v>11250</v>
      </c>
      <c r="D14" s="6">
        <v>32060</v>
      </c>
      <c r="E14" s="5">
        <v>5630</v>
      </c>
      <c r="F14" s="5">
        <v>16030</v>
      </c>
      <c r="G14" s="5">
        <v>9000</v>
      </c>
      <c r="H14" s="5">
        <v>25650</v>
      </c>
      <c r="I14" s="5">
        <v>4500</v>
      </c>
      <c r="J14" s="5">
        <v>12830</v>
      </c>
      <c r="K14" s="5">
        <v>7880</v>
      </c>
      <c r="L14" s="5">
        <v>22440</v>
      </c>
      <c r="M14" s="5">
        <v>3940</v>
      </c>
      <c r="N14" s="5">
        <v>11220</v>
      </c>
      <c r="O14" s="5">
        <v>6300</v>
      </c>
      <c r="P14" s="5">
        <v>17960</v>
      </c>
      <c r="Q14" s="5">
        <v>3150</v>
      </c>
      <c r="R14" s="5">
        <v>8980</v>
      </c>
      <c r="S14" s="5">
        <v>10130</v>
      </c>
      <c r="T14" s="5">
        <v>28860</v>
      </c>
      <c r="U14" s="2">
        <v>250</v>
      </c>
    </row>
    <row r="15" spans="2:21" ht="13.5">
      <c r="B15" s="2">
        <v>260</v>
      </c>
      <c r="C15" s="3">
        <v>11700</v>
      </c>
      <c r="D15" s="4">
        <v>33350</v>
      </c>
      <c r="E15" s="3">
        <v>5850</v>
      </c>
      <c r="F15" s="3">
        <v>16680</v>
      </c>
      <c r="G15" s="3">
        <v>9360</v>
      </c>
      <c r="H15" s="3">
        <v>26680</v>
      </c>
      <c r="I15" s="3">
        <v>4680</v>
      </c>
      <c r="J15" s="3">
        <v>13340</v>
      </c>
      <c r="K15" s="3">
        <v>8190</v>
      </c>
      <c r="L15" s="3">
        <v>23350</v>
      </c>
      <c r="M15" s="3">
        <v>4100</v>
      </c>
      <c r="N15" s="3">
        <v>11680</v>
      </c>
      <c r="O15" s="3">
        <v>6550</v>
      </c>
      <c r="P15" s="3">
        <v>18680</v>
      </c>
      <c r="Q15" s="3">
        <v>3280</v>
      </c>
      <c r="R15" s="3">
        <v>9340</v>
      </c>
      <c r="S15" s="3">
        <v>10530</v>
      </c>
      <c r="T15" s="3">
        <v>30020</v>
      </c>
      <c r="U15" s="2">
        <v>260</v>
      </c>
    </row>
    <row r="16" spans="2:21" ht="13.5">
      <c r="B16" s="2">
        <v>270</v>
      </c>
      <c r="C16" s="5">
        <v>12150</v>
      </c>
      <c r="D16" s="6">
        <v>34630</v>
      </c>
      <c r="E16" s="5">
        <v>6080</v>
      </c>
      <c r="F16" s="5">
        <v>17320</v>
      </c>
      <c r="G16" s="5">
        <v>9720</v>
      </c>
      <c r="H16" s="5">
        <v>27700</v>
      </c>
      <c r="I16" s="5">
        <v>4860</v>
      </c>
      <c r="J16" s="5">
        <v>13850</v>
      </c>
      <c r="K16" s="5">
        <v>8510</v>
      </c>
      <c r="L16" s="5">
        <v>24240</v>
      </c>
      <c r="M16" s="5">
        <v>4260</v>
      </c>
      <c r="N16" s="5">
        <v>12120</v>
      </c>
      <c r="O16" s="5">
        <v>6800</v>
      </c>
      <c r="P16" s="5">
        <v>19390</v>
      </c>
      <c r="Q16" s="5">
        <v>3400</v>
      </c>
      <c r="R16" s="5">
        <v>9700</v>
      </c>
      <c r="S16" s="5">
        <v>10940</v>
      </c>
      <c r="T16" s="5">
        <v>31170</v>
      </c>
      <c r="U16" s="2">
        <v>270</v>
      </c>
    </row>
    <row r="17" spans="2:21" ht="13.5">
      <c r="B17" s="2">
        <v>280</v>
      </c>
      <c r="C17" s="3">
        <v>12600</v>
      </c>
      <c r="D17" s="4">
        <v>35910</v>
      </c>
      <c r="E17" s="3">
        <v>6300</v>
      </c>
      <c r="F17" s="3">
        <v>17960</v>
      </c>
      <c r="G17" s="3">
        <v>10080</v>
      </c>
      <c r="H17" s="3">
        <v>28730</v>
      </c>
      <c r="I17" s="3">
        <v>5040</v>
      </c>
      <c r="J17" s="3">
        <v>14370</v>
      </c>
      <c r="K17" s="3">
        <v>8820</v>
      </c>
      <c r="L17" s="3">
        <v>25140</v>
      </c>
      <c r="M17" s="3">
        <v>4410</v>
      </c>
      <c r="N17" s="3">
        <v>12570</v>
      </c>
      <c r="O17" s="3">
        <v>7060</v>
      </c>
      <c r="P17" s="3">
        <v>20110</v>
      </c>
      <c r="Q17" s="3">
        <v>3530</v>
      </c>
      <c r="R17" s="3">
        <v>10060</v>
      </c>
      <c r="S17" s="3">
        <v>11340</v>
      </c>
      <c r="T17" s="3">
        <v>32320</v>
      </c>
      <c r="U17" s="2">
        <v>280</v>
      </c>
    </row>
    <row r="18" spans="2:21" ht="13.5">
      <c r="B18" s="2">
        <v>290</v>
      </c>
      <c r="C18" s="5">
        <v>13050</v>
      </c>
      <c r="D18" s="6">
        <v>37190</v>
      </c>
      <c r="E18" s="5">
        <v>6530</v>
      </c>
      <c r="F18" s="5">
        <v>18600</v>
      </c>
      <c r="G18" s="5">
        <v>10440</v>
      </c>
      <c r="H18" s="5">
        <v>29750</v>
      </c>
      <c r="I18" s="5">
        <v>5220</v>
      </c>
      <c r="J18" s="5">
        <v>14880</v>
      </c>
      <c r="K18" s="5">
        <v>9140</v>
      </c>
      <c r="L18" s="5">
        <v>26030</v>
      </c>
      <c r="M18" s="5">
        <v>4570</v>
      </c>
      <c r="N18" s="5">
        <v>13020</v>
      </c>
      <c r="O18" s="5">
        <v>7310</v>
      </c>
      <c r="P18" s="5">
        <v>20830</v>
      </c>
      <c r="Q18" s="5">
        <v>3660</v>
      </c>
      <c r="R18" s="5">
        <v>10420</v>
      </c>
      <c r="S18" s="5">
        <v>11750</v>
      </c>
      <c r="T18" s="5">
        <v>33470</v>
      </c>
      <c r="U18" s="2">
        <v>290</v>
      </c>
    </row>
    <row r="19" spans="2:21" ht="13.5">
      <c r="B19" s="2">
        <v>300</v>
      </c>
      <c r="C19" s="3">
        <v>13500</v>
      </c>
      <c r="D19" s="4">
        <v>38480</v>
      </c>
      <c r="E19" s="3">
        <v>6750</v>
      </c>
      <c r="F19" s="3">
        <v>19240</v>
      </c>
      <c r="G19" s="3">
        <v>10800</v>
      </c>
      <c r="H19" s="3">
        <v>30780</v>
      </c>
      <c r="I19" s="3">
        <v>5400</v>
      </c>
      <c r="J19" s="3">
        <v>15390</v>
      </c>
      <c r="K19" s="3">
        <v>9450</v>
      </c>
      <c r="L19" s="3">
        <v>26940</v>
      </c>
      <c r="M19" s="3">
        <v>4730</v>
      </c>
      <c r="N19" s="3">
        <v>13470</v>
      </c>
      <c r="O19" s="3">
        <v>7560</v>
      </c>
      <c r="P19" s="3">
        <v>21550</v>
      </c>
      <c r="Q19" s="3">
        <v>3780</v>
      </c>
      <c r="R19" s="3">
        <v>10780</v>
      </c>
      <c r="S19" s="3">
        <v>12150</v>
      </c>
      <c r="T19" s="3">
        <v>34630</v>
      </c>
      <c r="U19" s="2">
        <v>300</v>
      </c>
    </row>
    <row r="20" spans="2:21" ht="13.5">
      <c r="B20" s="2">
        <v>310</v>
      </c>
      <c r="C20" s="5">
        <v>13950</v>
      </c>
      <c r="D20" s="6">
        <v>39760</v>
      </c>
      <c r="E20" s="5">
        <v>6980</v>
      </c>
      <c r="F20" s="5">
        <v>19880</v>
      </c>
      <c r="G20" s="5">
        <v>11160</v>
      </c>
      <c r="H20" s="5">
        <v>31810</v>
      </c>
      <c r="I20" s="5">
        <v>5580</v>
      </c>
      <c r="J20" s="5">
        <v>15910</v>
      </c>
      <c r="K20" s="5">
        <v>9770</v>
      </c>
      <c r="L20" s="5">
        <v>27830</v>
      </c>
      <c r="M20" s="5">
        <v>4890</v>
      </c>
      <c r="N20" s="5">
        <v>13920</v>
      </c>
      <c r="O20" s="5">
        <v>7810</v>
      </c>
      <c r="P20" s="5">
        <v>22270</v>
      </c>
      <c r="Q20" s="5">
        <v>3910</v>
      </c>
      <c r="R20" s="5">
        <v>11140</v>
      </c>
      <c r="S20" s="5">
        <v>12560</v>
      </c>
      <c r="T20" s="5">
        <v>35790</v>
      </c>
      <c r="U20" s="2">
        <v>310</v>
      </c>
    </row>
    <row r="21" spans="2:21" ht="13.5">
      <c r="B21" s="2">
        <v>320</v>
      </c>
      <c r="C21" s="3">
        <v>14400</v>
      </c>
      <c r="D21" s="4">
        <v>41040</v>
      </c>
      <c r="E21" s="3">
        <v>7200</v>
      </c>
      <c r="F21" s="3">
        <v>20520</v>
      </c>
      <c r="G21" s="3">
        <v>11520</v>
      </c>
      <c r="H21" s="3">
        <v>32830</v>
      </c>
      <c r="I21" s="3">
        <v>5760</v>
      </c>
      <c r="J21" s="3">
        <v>16420</v>
      </c>
      <c r="K21" s="3">
        <v>10080</v>
      </c>
      <c r="L21" s="3">
        <v>28730</v>
      </c>
      <c r="M21" s="3">
        <v>5040</v>
      </c>
      <c r="N21" s="3">
        <v>14370</v>
      </c>
      <c r="O21" s="3">
        <v>8060</v>
      </c>
      <c r="P21" s="3">
        <v>22980</v>
      </c>
      <c r="Q21" s="3">
        <v>4030</v>
      </c>
      <c r="R21" s="3">
        <v>11490</v>
      </c>
      <c r="S21" s="3">
        <v>12960</v>
      </c>
      <c r="T21" s="3">
        <v>36940</v>
      </c>
      <c r="U21" s="2">
        <v>320</v>
      </c>
    </row>
    <row r="22" spans="2:21" ht="13.5">
      <c r="B22" s="2">
        <v>330</v>
      </c>
      <c r="C22" s="5">
        <v>14850</v>
      </c>
      <c r="D22" s="6">
        <v>42320</v>
      </c>
      <c r="E22" s="5">
        <v>7430</v>
      </c>
      <c r="F22" s="5">
        <v>21160</v>
      </c>
      <c r="G22" s="5">
        <v>11880</v>
      </c>
      <c r="H22" s="5">
        <v>33860</v>
      </c>
      <c r="I22" s="5">
        <v>5940</v>
      </c>
      <c r="J22" s="5">
        <v>16930</v>
      </c>
      <c r="K22" s="5">
        <v>10400</v>
      </c>
      <c r="L22" s="5">
        <v>29620</v>
      </c>
      <c r="M22" s="5">
        <v>5200</v>
      </c>
      <c r="N22" s="5">
        <v>14810</v>
      </c>
      <c r="O22" s="5">
        <v>8320</v>
      </c>
      <c r="P22" s="5">
        <v>23700</v>
      </c>
      <c r="Q22" s="5">
        <v>4160</v>
      </c>
      <c r="R22" s="5">
        <v>11850</v>
      </c>
      <c r="S22" s="5">
        <v>13370</v>
      </c>
      <c r="T22" s="5">
        <v>38090</v>
      </c>
      <c r="U22" s="2">
        <v>330</v>
      </c>
    </row>
    <row r="23" spans="2:21" ht="13.5">
      <c r="B23" s="2">
        <v>340</v>
      </c>
      <c r="C23" s="3">
        <v>15300</v>
      </c>
      <c r="D23" s="4">
        <v>43610</v>
      </c>
      <c r="E23" s="3">
        <v>7650</v>
      </c>
      <c r="F23" s="3">
        <v>21810</v>
      </c>
      <c r="G23" s="3">
        <v>12240</v>
      </c>
      <c r="H23" s="3">
        <v>34880</v>
      </c>
      <c r="I23" s="3">
        <v>6120</v>
      </c>
      <c r="J23" s="3">
        <v>17440</v>
      </c>
      <c r="K23" s="3">
        <v>10710</v>
      </c>
      <c r="L23" s="3">
        <v>30530</v>
      </c>
      <c r="M23" s="3">
        <v>5360</v>
      </c>
      <c r="N23" s="3">
        <v>15270</v>
      </c>
      <c r="O23" s="3">
        <v>8570</v>
      </c>
      <c r="P23" s="3">
        <v>24420</v>
      </c>
      <c r="Q23" s="3">
        <v>4290</v>
      </c>
      <c r="R23" s="3">
        <v>12210</v>
      </c>
      <c r="S23" s="3">
        <v>13770</v>
      </c>
      <c r="T23" s="3">
        <v>39250</v>
      </c>
      <c r="U23" s="2">
        <v>340</v>
      </c>
    </row>
    <row r="24" spans="2:21" ht="13.5">
      <c r="B24" s="2">
        <v>350</v>
      </c>
      <c r="C24" s="5">
        <v>15750</v>
      </c>
      <c r="D24" s="6">
        <v>44890</v>
      </c>
      <c r="E24" s="5">
        <v>7880</v>
      </c>
      <c r="F24" s="5">
        <v>22450</v>
      </c>
      <c r="G24" s="5">
        <v>12600</v>
      </c>
      <c r="H24" s="5">
        <v>35910</v>
      </c>
      <c r="I24" s="5">
        <v>6300</v>
      </c>
      <c r="J24" s="5">
        <v>17960</v>
      </c>
      <c r="K24" s="5">
        <v>11030</v>
      </c>
      <c r="L24" s="5">
        <v>31420</v>
      </c>
      <c r="M24" s="5">
        <v>5520</v>
      </c>
      <c r="N24" s="5">
        <v>15710</v>
      </c>
      <c r="O24" s="5">
        <v>8820</v>
      </c>
      <c r="P24" s="5">
        <v>25140</v>
      </c>
      <c r="Q24" s="5">
        <v>4410</v>
      </c>
      <c r="R24" s="5">
        <v>12570</v>
      </c>
      <c r="S24" s="5">
        <v>14180</v>
      </c>
      <c r="T24" s="5">
        <v>40400</v>
      </c>
      <c r="U24" s="2">
        <v>350</v>
      </c>
    </row>
    <row r="25" spans="2:21" ht="13.5">
      <c r="B25" s="2">
        <v>360</v>
      </c>
      <c r="C25" s="3">
        <v>16200</v>
      </c>
      <c r="D25" s="4">
        <v>46170</v>
      </c>
      <c r="E25" s="3">
        <v>8100</v>
      </c>
      <c r="F25" s="3">
        <v>23090</v>
      </c>
      <c r="G25" s="3">
        <v>12960</v>
      </c>
      <c r="H25" s="3">
        <v>36940</v>
      </c>
      <c r="I25" s="3">
        <v>6480</v>
      </c>
      <c r="J25" s="3">
        <v>18470</v>
      </c>
      <c r="K25" s="3">
        <v>11340</v>
      </c>
      <c r="L25" s="3">
        <v>32320</v>
      </c>
      <c r="M25" s="3">
        <v>5670</v>
      </c>
      <c r="N25" s="3">
        <v>16160</v>
      </c>
      <c r="O25" s="3">
        <v>9070</v>
      </c>
      <c r="P25" s="3">
        <v>25860</v>
      </c>
      <c r="Q25" s="3">
        <v>4540</v>
      </c>
      <c r="R25" s="3">
        <v>12930</v>
      </c>
      <c r="S25" s="3">
        <v>14580</v>
      </c>
      <c r="T25" s="3">
        <v>41560</v>
      </c>
      <c r="U25" s="2">
        <v>360</v>
      </c>
    </row>
    <row r="26" spans="2:21" ht="13.5">
      <c r="B26" s="2">
        <v>370</v>
      </c>
      <c r="C26" s="5">
        <v>16650</v>
      </c>
      <c r="D26" s="6">
        <v>47450</v>
      </c>
      <c r="E26" s="5">
        <v>8330</v>
      </c>
      <c r="F26" s="5">
        <v>23730</v>
      </c>
      <c r="G26" s="5">
        <v>13320</v>
      </c>
      <c r="H26" s="5">
        <v>37960</v>
      </c>
      <c r="I26" s="5">
        <v>6660</v>
      </c>
      <c r="J26" s="5">
        <v>18980</v>
      </c>
      <c r="K26" s="5">
        <v>11660</v>
      </c>
      <c r="L26" s="5">
        <v>33220</v>
      </c>
      <c r="M26" s="5">
        <v>5830</v>
      </c>
      <c r="N26" s="5">
        <v>16610</v>
      </c>
      <c r="O26" s="5">
        <v>9320</v>
      </c>
      <c r="P26" s="5">
        <v>26570</v>
      </c>
      <c r="Q26" s="5">
        <v>4660</v>
      </c>
      <c r="R26" s="5">
        <v>13290</v>
      </c>
      <c r="S26" s="5">
        <v>14990</v>
      </c>
      <c r="T26" s="5">
        <v>42710</v>
      </c>
      <c r="U26" s="2">
        <v>370</v>
      </c>
    </row>
    <row r="27" spans="2:21" ht="13.5">
      <c r="B27" s="2">
        <v>380</v>
      </c>
      <c r="C27" s="3">
        <v>17100</v>
      </c>
      <c r="D27" s="4">
        <v>48740</v>
      </c>
      <c r="E27" s="3">
        <v>8550</v>
      </c>
      <c r="F27" s="3">
        <v>24370</v>
      </c>
      <c r="G27" s="3">
        <v>13680</v>
      </c>
      <c r="H27" s="3">
        <v>38990</v>
      </c>
      <c r="I27" s="3">
        <v>6840</v>
      </c>
      <c r="J27" s="3">
        <v>19500</v>
      </c>
      <c r="K27" s="3">
        <v>11970</v>
      </c>
      <c r="L27" s="3">
        <v>34120</v>
      </c>
      <c r="M27" s="3">
        <v>5990</v>
      </c>
      <c r="N27" s="3">
        <v>17060</v>
      </c>
      <c r="O27" s="3">
        <v>9580</v>
      </c>
      <c r="P27" s="3">
        <v>27290</v>
      </c>
      <c r="Q27" s="3">
        <v>4790</v>
      </c>
      <c r="R27" s="3">
        <v>13650</v>
      </c>
      <c r="S27" s="3">
        <v>15390</v>
      </c>
      <c r="T27" s="3">
        <v>43870</v>
      </c>
      <c r="U27" s="2">
        <v>380</v>
      </c>
    </row>
    <row r="28" spans="2:21" ht="13.5">
      <c r="B28" s="2">
        <v>390</v>
      </c>
      <c r="C28" s="5">
        <v>17550</v>
      </c>
      <c r="D28" s="6">
        <v>50020</v>
      </c>
      <c r="E28" s="5">
        <v>8780</v>
      </c>
      <c r="F28" s="5">
        <v>25010</v>
      </c>
      <c r="G28" s="5">
        <v>14040</v>
      </c>
      <c r="H28" s="5">
        <v>40010</v>
      </c>
      <c r="I28" s="5">
        <v>7020</v>
      </c>
      <c r="J28" s="5">
        <v>20010</v>
      </c>
      <c r="K28" s="5">
        <v>12290</v>
      </c>
      <c r="L28" s="5">
        <v>35010</v>
      </c>
      <c r="M28" s="5">
        <v>6150</v>
      </c>
      <c r="N28" s="5">
        <v>17510</v>
      </c>
      <c r="O28" s="5">
        <v>9830</v>
      </c>
      <c r="P28" s="5">
        <v>28010</v>
      </c>
      <c r="Q28" s="5">
        <v>4920</v>
      </c>
      <c r="R28" s="5">
        <v>14010</v>
      </c>
      <c r="S28" s="5">
        <v>15800</v>
      </c>
      <c r="T28" s="5">
        <v>45020</v>
      </c>
      <c r="U28" s="2">
        <v>390</v>
      </c>
    </row>
    <row r="29" spans="2:21" ht="13.5">
      <c r="B29" s="2">
        <v>400</v>
      </c>
      <c r="C29" s="3">
        <v>18000</v>
      </c>
      <c r="D29" s="4">
        <v>51300</v>
      </c>
      <c r="E29" s="3">
        <v>9000</v>
      </c>
      <c r="F29" s="3">
        <v>25650</v>
      </c>
      <c r="G29" s="3">
        <v>14400</v>
      </c>
      <c r="H29" s="3">
        <v>41040</v>
      </c>
      <c r="I29" s="3">
        <v>7200</v>
      </c>
      <c r="J29" s="3">
        <v>20520</v>
      </c>
      <c r="K29" s="3">
        <v>12600</v>
      </c>
      <c r="L29" s="3">
        <v>35910</v>
      </c>
      <c r="M29" s="3">
        <v>6300</v>
      </c>
      <c r="N29" s="3">
        <v>17960</v>
      </c>
      <c r="O29" s="3">
        <v>10080</v>
      </c>
      <c r="P29" s="3">
        <v>28730</v>
      </c>
      <c r="Q29" s="3">
        <v>5040</v>
      </c>
      <c r="R29" s="3">
        <v>14370</v>
      </c>
      <c r="S29" s="3">
        <v>16200</v>
      </c>
      <c r="T29" s="3">
        <v>46170</v>
      </c>
      <c r="U29" s="2">
        <v>400</v>
      </c>
    </row>
    <row r="30" spans="2:21" ht="13.5">
      <c r="B30" s="2">
        <v>410</v>
      </c>
      <c r="C30" s="5">
        <v>18450</v>
      </c>
      <c r="D30" s="6">
        <v>52580</v>
      </c>
      <c r="E30" s="5">
        <v>9230</v>
      </c>
      <c r="F30" s="5">
        <v>26290</v>
      </c>
      <c r="G30" s="5">
        <v>14760</v>
      </c>
      <c r="H30" s="5">
        <v>42070</v>
      </c>
      <c r="I30" s="5">
        <v>7380</v>
      </c>
      <c r="J30" s="5">
        <v>21040</v>
      </c>
      <c r="K30" s="5">
        <v>12920</v>
      </c>
      <c r="L30" s="5">
        <v>36810</v>
      </c>
      <c r="M30" s="5">
        <v>6460</v>
      </c>
      <c r="N30" s="5">
        <v>18410</v>
      </c>
      <c r="O30" s="5">
        <v>10330</v>
      </c>
      <c r="P30" s="5">
        <v>29450</v>
      </c>
      <c r="Q30" s="5">
        <v>5170</v>
      </c>
      <c r="R30" s="5">
        <v>14730</v>
      </c>
      <c r="S30" s="5">
        <v>16610</v>
      </c>
      <c r="T30" s="5">
        <v>47330</v>
      </c>
      <c r="U30" s="2">
        <v>410</v>
      </c>
    </row>
    <row r="31" spans="2:21" ht="13.5">
      <c r="B31" s="2">
        <v>420</v>
      </c>
      <c r="C31" s="3">
        <v>18900</v>
      </c>
      <c r="D31" s="4">
        <v>53870</v>
      </c>
      <c r="E31" s="3">
        <v>9450</v>
      </c>
      <c r="F31" s="3">
        <v>26940</v>
      </c>
      <c r="G31" s="3">
        <v>15120</v>
      </c>
      <c r="H31" s="3">
        <v>43090</v>
      </c>
      <c r="I31" s="3">
        <v>7560</v>
      </c>
      <c r="J31" s="3">
        <v>21550</v>
      </c>
      <c r="K31" s="3">
        <v>13230</v>
      </c>
      <c r="L31" s="3">
        <v>37710</v>
      </c>
      <c r="M31" s="3">
        <v>6620</v>
      </c>
      <c r="N31" s="3">
        <v>18860</v>
      </c>
      <c r="O31" s="3">
        <v>10580</v>
      </c>
      <c r="P31" s="3">
        <v>30160</v>
      </c>
      <c r="Q31" s="3">
        <v>5290</v>
      </c>
      <c r="R31" s="3">
        <v>15080</v>
      </c>
      <c r="S31" s="3">
        <v>17010</v>
      </c>
      <c r="T31" s="3">
        <v>48480</v>
      </c>
      <c r="U31" s="2">
        <v>420</v>
      </c>
    </row>
    <row r="32" spans="2:21" ht="13.5">
      <c r="B32" s="2">
        <v>430</v>
      </c>
      <c r="C32" s="5">
        <v>19350</v>
      </c>
      <c r="D32" s="6">
        <v>55150</v>
      </c>
      <c r="E32" s="5">
        <v>9680</v>
      </c>
      <c r="F32" s="5">
        <v>27580</v>
      </c>
      <c r="G32" s="5">
        <v>15480</v>
      </c>
      <c r="H32" s="5">
        <v>44120</v>
      </c>
      <c r="I32" s="5">
        <v>7740</v>
      </c>
      <c r="J32" s="5">
        <v>22060</v>
      </c>
      <c r="K32" s="5">
        <v>13550</v>
      </c>
      <c r="L32" s="5">
        <v>38610</v>
      </c>
      <c r="M32" s="5">
        <v>6780</v>
      </c>
      <c r="N32" s="5">
        <v>19310</v>
      </c>
      <c r="O32" s="5">
        <v>10840</v>
      </c>
      <c r="P32" s="5">
        <v>30880</v>
      </c>
      <c r="Q32" s="5">
        <v>5420</v>
      </c>
      <c r="R32" s="5">
        <v>15440</v>
      </c>
      <c r="S32" s="5">
        <v>17420</v>
      </c>
      <c r="T32" s="5">
        <v>49640</v>
      </c>
      <c r="U32" s="2">
        <v>430</v>
      </c>
    </row>
    <row r="33" spans="2:21" ht="13.5">
      <c r="B33" s="2">
        <v>440</v>
      </c>
      <c r="C33" s="3">
        <v>19800</v>
      </c>
      <c r="D33" s="4">
        <v>56430</v>
      </c>
      <c r="E33" s="3">
        <v>9900</v>
      </c>
      <c r="F33" s="3">
        <v>28220</v>
      </c>
      <c r="G33" s="3">
        <v>15840</v>
      </c>
      <c r="H33" s="3">
        <v>45140</v>
      </c>
      <c r="I33" s="3">
        <v>7920</v>
      </c>
      <c r="J33" s="3">
        <v>22570</v>
      </c>
      <c r="K33" s="3">
        <v>13860</v>
      </c>
      <c r="L33" s="3">
        <v>39500</v>
      </c>
      <c r="M33" s="3">
        <v>6930</v>
      </c>
      <c r="N33" s="3">
        <v>19750</v>
      </c>
      <c r="O33" s="3">
        <v>11090</v>
      </c>
      <c r="P33" s="3">
        <v>31600</v>
      </c>
      <c r="Q33" s="3">
        <v>5550</v>
      </c>
      <c r="R33" s="3">
        <v>15800</v>
      </c>
      <c r="S33" s="3">
        <v>17820</v>
      </c>
      <c r="T33" s="3">
        <v>50790</v>
      </c>
      <c r="U33" s="2">
        <v>440</v>
      </c>
    </row>
    <row r="34" spans="2:21" ht="13.5">
      <c r="B34" s="2">
        <v>450</v>
      </c>
      <c r="C34" s="5">
        <v>20250</v>
      </c>
      <c r="D34" s="6">
        <v>57710</v>
      </c>
      <c r="E34" s="5">
        <v>10130</v>
      </c>
      <c r="F34" s="5">
        <v>28860</v>
      </c>
      <c r="G34" s="5">
        <v>16200</v>
      </c>
      <c r="H34" s="5">
        <v>46170</v>
      </c>
      <c r="I34" s="5">
        <v>8100</v>
      </c>
      <c r="J34" s="5">
        <v>23090</v>
      </c>
      <c r="K34" s="5">
        <v>14180</v>
      </c>
      <c r="L34" s="5">
        <v>40400</v>
      </c>
      <c r="M34" s="5">
        <v>7090</v>
      </c>
      <c r="N34" s="5">
        <v>20200</v>
      </c>
      <c r="O34" s="5">
        <v>11340</v>
      </c>
      <c r="P34" s="5">
        <v>32320</v>
      </c>
      <c r="Q34" s="5">
        <v>5670</v>
      </c>
      <c r="R34" s="5">
        <v>16160</v>
      </c>
      <c r="S34" s="5">
        <v>18230</v>
      </c>
      <c r="T34" s="5">
        <v>51940</v>
      </c>
      <c r="U34" s="2">
        <v>450</v>
      </c>
    </row>
    <row r="35" spans="2:21" ht="13.5">
      <c r="B35" s="2">
        <v>460</v>
      </c>
      <c r="C35" s="3">
        <v>20700</v>
      </c>
      <c r="D35" s="4">
        <v>59000</v>
      </c>
      <c r="E35" s="3">
        <v>10350</v>
      </c>
      <c r="F35" s="3">
        <v>29500</v>
      </c>
      <c r="G35" s="3">
        <v>16560</v>
      </c>
      <c r="H35" s="3">
        <v>47200</v>
      </c>
      <c r="I35" s="3">
        <v>8280</v>
      </c>
      <c r="J35" s="3">
        <v>23600</v>
      </c>
      <c r="K35" s="3">
        <v>14490</v>
      </c>
      <c r="L35" s="3">
        <v>41300</v>
      </c>
      <c r="M35" s="3">
        <v>7250</v>
      </c>
      <c r="N35" s="3">
        <v>20650</v>
      </c>
      <c r="O35" s="3">
        <v>11590</v>
      </c>
      <c r="P35" s="3">
        <v>33040</v>
      </c>
      <c r="Q35" s="3">
        <v>5800</v>
      </c>
      <c r="R35" s="3">
        <v>16520</v>
      </c>
      <c r="S35" s="3">
        <v>18630</v>
      </c>
      <c r="T35" s="3">
        <v>53100</v>
      </c>
      <c r="U35" s="2">
        <v>460</v>
      </c>
    </row>
    <row r="36" spans="2:21" ht="13.5">
      <c r="B36" s="2">
        <v>470</v>
      </c>
      <c r="C36" s="5">
        <v>21150</v>
      </c>
      <c r="D36" s="6">
        <v>60280</v>
      </c>
      <c r="E36" s="5">
        <v>10580</v>
      </c>
      <c r="F36" s="5">
        <v>30140</v>
      </c>
      <c r="G36" s="5">
        <v>16920</v>
      </c>
      <c r="H36" s="5">
        <v>48220</v>
      </c>
      <c r="I36" s="5">
        <v>8460</v>
      </c>
      <c r="J36" s="5">
        <v>24110</v>
      </c>
      <c r="K36" s="5">
        <v>14810</v>
      </c>
      <c r="L36" s="5">
        <v>42200</v>
      </c>
      <c r="M36" s="5">
        <v>7410</v>
      </c>
      <c r="N36" s="5">
        <v>21100</v>
      </c>
      <c r="O36" s="5">
        <v>11840</v>
      </c>
      <c r="P36" s="5">
        <v>33750</v>
      </c>
      <c r="Q36" s="5">
        <v>5920</v>
      </c>
      <c r="R36" s="5">
        <v>16880</v>
      </c>
      <c r="S36" s="5">
        <v>19040</v>
      </c>
      <c r="T36" s="5">
        <v>54250</v>
      </c>
      <c r="U36" s="2">
        <v>470</v>
      </c>
    </row>
    <row r="37" spans="2:21" ht="13.5">
      <c r="B37" s="2">
        <v>480</v>
      </c>
      <c r="C37" s="3">
        <v>21600</v>
      </c>
      <c r="D37" s="4">
        <v>61560</v>
      </c>
      <c r="E37" s="3">
        <v>10800</v>
      </c>
      <c r="F37" s="3">
        <v>30780</v>
      </c>
      <c r="G37" s="3">
        <v>17280</v>
      </c>
      <c r="H37" s="3">
        <v>49250</v>
      </c>
      <c r="I37" s="3">
        <v>8640</v>
      </c>
      <c r="J37" s="3">
        <v>24630</v>
      </c>
      <c r="K37" s="3">
        <v>15120</v>
      </c>
      <c r="L37" s="3">
        <v>43090</v>
      </c>
      <c r="M37" s="3">
        <v>7560</v>
      </c>
      <c r="N37" s="3">
        <v>21550</v>
      </c>
      <c r="O37" s="3">
        <v>12100</v>
      </c>
      <c r="P37" s="3">
        <v>34480</v>
      </c>
      <c r="Q37" s="3">
        <v>6050</v>
      </c>
      <c r="R37" s="3">
        <v>17240</v>
      </c>
      <c r="S37" s="3">
        <v>19440</v>
      </c>
      <c r="T37" s="3">
        <v>55410</v>
      </c>
      <c r="U37" s="2">
        <v>480</v>
      </c>
    </row>
    <row r="38" spans="2:21" ht="13.5">
      <c r="B38" s="2">
        <v>490</v>
      </c>
      <c r="C38" s="5">
        <v>22050</v>
      </c>
      <c r="D38" s="6">
        <v>62840</v>
      </c>
      <c r="E38" s="5">
        <v>11030</v>
      </c>
      <c r="F38" s="5">
        <v>31420</v>
      </c>
      <c r="G38" s="5">
        <v>17400</v>
      </c>
      <c r="H38" s="5">
        <v>49590</v>
      </c>
      <c r="I38" s="5">
        <v>8700</v>
      </c>
      <c r="J38" s="5">
        <v>24800</v>
      </c>
      <c r="K38" s="5">
        <v>15440</v>
      </c>
      <c r="L38" s="5">
        <v>43990</v>
      </c>
      <c r="M38" s="5">
        <v>7720</v>
      </c>
      <c r="N38" s="5">
        <v>22000</v>
      </c>
      <c r="O38" s="5">
        <v>12180</v>
      </c>
      <c r="P38" s="5">
        <v>34710</v>
      </c>
      <c r="Q38" s="5">
        <v>6090</v>
      </c>
      <c r="R38" s="5">
        <v>17360</v>
      </c>
      <c r="S38" s="5">
        <v>19730</v>
      </c>
      <c r="T38" s="5">
        <v>56220</v>
      </c>
      <c r="U38" s="2">
        <v>490</v>
      </c>
    </row>
    <row r="39" spans="2:21" ht="13.5">
      <c r="B39" s="2">
        <v>500</v>
      </c>
      <c r="C39" s="3">
        <v>22500</v>
      </c>
      <c r="D39" s="4">
        <v>64130</v>
      </c>
      <c r="E39" s="3">
        <v>11250</v>
      </c>
      <c r="F39" s="3">
        <v>32070</v>
      </c>
      <c r="G39" s="3">
        <v>17520</v>
      </c>
      <c r="H39" s="3">
        <v>49930</v>
      </c>
      <c r="I39" s="3">
        <v>8760</v>
      </c>
      <c r="J39" s="3">
        <v>24970</v>
      </c>
      <c r="K39" s="3">
        <v>15750</v>
      </c>
      <c r="L39" s="3">
        <v>44890</v>
      </c>
      <c r="M39" s="3">
        <v>7880</v>
      </c>
      <c r="N39" s="3">
        <v>22450</v>
      </c>
      <c r="O39" s="3">
        <v>12260</v>
      </c>
      <c r="P39" s="3">
        <v>34950</v>
      </c>
      <c r="Q39" s="3">
        <v>6130</v>
      </c>
      <c r="R39" s="3">
        <v>17480</v>
      </c>
      <c r="S39" s="3">
        <v>20010</v>
      </c>
      <c r="T39" s="3">
        <v>57030</v>
      </c>
      <c r="U39" s="2">
        <v>500</v>
      </c>
    </row>
  </sheetData>
  <sheetProtection selectLockedCells="1" selectUnlockedCells="1"/>
  <mergeCells count="15">
    <mergeCell ref="U2:U4"/>
    <mergeCell ref="O3:P3"/>
    <mergeCell ref="Q3:R3"/>
    <mergeCell ref="M3:N3"/>
    <mergeCell ref="G2:J2"/>
    <mergeCell ref="K2:N2"/>
    <mergeCell ref="O2:R2"/>
    <mergeCell ref="S3:T3"/>
    <mergeCell ref="S2:T2"/>
    <mergeCell ref="C2:F2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4">
      <selection activeCell="A4" sqref="A4"/>
    </sheetView>
  </sheetViews>
  <sheetFormatPr defaultColWidth="9.00390625" defaultRowHeight="13.5"/>
  <cols>
    <col min="1" max="16384" width="9.00390625" style="1" customWidth="1"/>
  </cols>
  <sheetData>
    <row r="3" ht="13.5">
      <c r="A3" s="1" t="s">
        <v>3</v>
      </c>
    </row>
    <row r="4" spans="1:3" ht="13.5">
      <c r="A4" s="1" t="s">
        <v>4</v>
      </c>
      <c r="B4" s="1" t="s">
        <v>5</v>
      </c>
      <c r="C4" s="1" t="s">
        <v>19</v>
      </c>
    </row>
    <row r="5" spans="1:3" ht="13.5">
      <c r="A5" s="1">
        <v>0</v>
      </c>
      <c r="B5" s="1">
        <v>0</v>
      </c>
      <c r="C5" s="1">
        <v>0</v>
      </c>
    </row>
    <row r="6" spans="1:3" ht="13.5">
      <c r="A6" s="1">
        <v>1000</v>
      </c>
      <c r="B6" s="1">
        <v>100</v>
      </c>
      <c r="C6" s="1">
        <f>C5+B6</f>
        <v>100</v>
      </c>
    </row>
    <row r="7" spans="1:3" ht="13.5">
      <c r="A7" s="1">
        <v>2000</v>
      </c>
      <c r="B7" s="1">
        <v>100</v>
      </c>
      <c r="C7" s="1">
        <f aca="true" t="shared" si="0" ref="C7:C35">C6+B7</f>
        <v>200</v>
      </c>
    </row>
    <row r="8" spans="1:3" ht="13.5">
      <c r="A8" s="1">
        <v>3000</v>
      </c>
      <c r="B8" s="1">
        <v>160</v>
      </c>
      <c r="C8" s="1">
        <f t="shared" si="0"/>
        <v>360</v>
      </c>
    </row>
    <row r="9" spans="1:3" ht="13.5">
      <c r="A9" s="1">
        <v>4000</v>
      </c>
      <c r="B9" s="1">
        <v>160</v>
      </c>
      <c r="C9" s="1">
        <f t="shared" si="0"/>
        <v>520</v>
      </c>
    </row>
    <row r="10" spans="1:3" ht="13.5">
      <c r="A10" s="1">
        <v>5000</v>
      </c>
      <c r="B10" s="1">
        <v>330</v>
      </c>
      <c r="C10" s="1">
        <f t="shared" si="0"/>
        <v>850</v>
      </c>
    </row>
    <row r="11" spans="1:3" ht="13.5">
      <c r="A11" s="1">
        <v>6000</v>
      </c>
      <c r="B11" s="1">
        <v>170</v>
      </c>
      <c r="C11" s="1">
        <f t="shared" si="0"/>
        <v>1020</v>
      </c>
    </row>
    <row r="12" spans="1:3" ht="13.5">
      <c r="A12" s="1">
        <v>7000</v>
      </c>
      <c r="B12" s="1">
        <v>180</v>
      </c>
      <c r="C12" s="1">
        <f t="shared" si="0"/>
        <v>1200</v>
      </c>
    </row>
    <row r="13" spans="1:3" ht="13.5">
      <c r="A13" s="1">
        <v>8000</v>
      </c>
      <c r="B13" s="1">
        <v>180</v>
      </c>
      <c r="C13" s="1">
        <f t="shared" si="0"/>
        <v>1380</v>
      </c>
    </row>
    <row r="14" spans="1:3" ht="13.5">
      <c r="A14" s="1">
        <v>9000</v>
      </c>
      <c r="B14" s="1">
        <v>180</v>
      </c>
      <c r="C14" s="1">
        <f t="shared" si="0"/>
        <v>1560</v>
      </c>
    </row>
    <row r="15" spans="1:3" ht="13.5">
      <c r="A15" s="1">
        <v>10000</v>
      </c>
      <c r="B15" s="1">
        <v>180</v>
      </c>
      <c r="C15" s="1">
        <f t="shared" si="0"/>
        <v>1740</v>
      </c>
    </row>
    <row r="16" spans="1:3" ht="13.5">
      <c r="A16" s="1">
        <f aca="true" t="shared" si="1" ref="A16:A35">10000+A6</f>
        <v>11000</v>
      </c>
      <c r="B16" s="1">
        <f aca="true" t="shared" si="2" ref="B16:B35">B6</f>
        <v>100</v>
      </c>
      <c r="C16" s="1">
        <f t="shared" si="0"/>
        <v>1840</v>
      </c>
    </row>
    <row r="17" spans="1:3" ht="13.5">
      <c r="A17" s="1">
        <f t="shared" si="1"/>
        <v>12000</v>
      </c>
      <c r="B17" s="1">
        <f t="shared" si="2"/>
        <v>100</v>
      </c>
      <c r="C17" s="1">
        <f t="shared" si="0"/>
        <v>1940</v>
      </c>
    </row>
    <row r="18" spans="1:3" ht="13.5">
      <c r="A18" s="1">
        <f t="shared" si="1"/>
        <v>13000</v>
      </c>
      <c r="B18" s="1">
        <f t="shared" si="2"/>
        <v>160</v>
      </c>
      <c r="C18" s="1">
        <f t="shared" si="0"/>
        <v>2100</v>
      </c>
    </row>
    <row r="19" spans="1:3" ht="13.5">
      <c r="A19" s="1">
        <f t="shared" si="1"/>
        <v>14000</v>
      </c>
      <c r="B19" s="1">
        <f t="shared" si="2"/>
        <v>160</v>
      </c>
      <c r="C19" s="1">
        <f t="shared" si="0"/>
        <v>2260</v>
      </c>
    </row>
    <row r="20" spans="1:3" ht="13.5">
      <c r="A20" s="1">
        <f t="shared" si="1"/>
        <v>15000</v>
      </c>
      <c r="B20" s="1">
        <f t="shared" si="2"/>
        <v>330</v>
      </c>
      <c r="C20" s="1">
        <f t="shared" si="0"/>
        <v>2590</v>
      </c>
    </row>
    <row r="21" spans="1:3" ht="13.5">
      <c r="A21" s="1">
        <f t="shared" si="1"/>
        <v>16000</v>
      </c>
      <c r="B21" s="1">
        <f t="shared" si="2"/>
        <v>170</v>
      </c>
      <c r="C21" s="1">
        <f t="shared" si="0"/>
        <v>2760</v>
      </c>
    </row>
    <row r="22" spans="1:3" ht="13.5">
      <c r="A22" s="1">
        <f t="shared" si="1"/>
        <v>17000</v>
      </c>
      <c r="B22" s="1">
        <f t="shared" si="2"/>
        <v>180</v>
      </c>
      <c r="C22" s="1">
        <f t="shared" si="0"/>
        <v>2940</v>
      </c>
    </row>
    <row r="23" spans="1:3" ht="13.5">
      <c r="A23" s="1">
        <f t="shared" si="1"/>
        <v>18000</v>
      </c>
      <c r="B23" s="1">
        <f t="shared" si="2"/>
        <v>180</v>
      </c>
      <c r="C23" s="1">
        <f t="shared" si="0"/>
        <v>3120</v>
      </c>
    </row>
    <row r="24" spans="1:3" ht="13.5">
      <c r="A24" s="1">
        <f t="shared" si="1"/>
        <v>19000</v>
      </c>
      <c r="B24" s="1">
        <f t="shared" si="2"/>
        <v>180</v>
      </c>
      <c r="C24" s="1">
        <f t="shared" si="0"/>
        <v>3300</v>
      </c>
    </row>
    <row r="25" spans="1:3" ht="13.5">
      <c r="A25" s="1">
        <f t="shared" si="1"/>
        <v>20000</v>
      </c>
      <c r="B25" s="1">
        <f t="shared" si="2"/>
        <v>180</v>
      </c>
      <c r="C25" s="1">
        <f t="shared" si="0"/>
        <v>3480</v>
      </c>
    </row>
    <row r="26" spans="1:3" ht="13.5">
      <c r="A26" s="1">
        <f t="shared" si="1"/>
        <v>21000</v>
      </c>
      <c r="B26" s="1">
        <f t="shared" si="2"/>
        <v>100</v>
      </c>
      <c r="C26" s="1">
        <f t="shared" si="0"/>
        <v>3580</v>
      </c>
    </row>
    <row r="27" spans="1:3" ht="13.5">
      <c r="A27" s="1">
        <f t="shared" si="1"/>
        <v>22000</v>
      </c>
      <c r="B27" s="1">
        <f t="shared" si="2"/>
        <v>100</v>
      </c>
      <c r="C27" s="1">
        <f t="shared" si="0"/>
        <v>3680</v>
      </c>
    </row>
    <row r="28" spans="1:3" ht="13.5">
      <c r="A28" s="1">
        <f t="shared" si="1"/>
        <v>23000</v>
      </c>
      <c r="B28" s="1">
        <f t="shared" si="2"/>
        <v>160</v>
      </c>
      <c r="C28" s="1">
        <f t="shared" si="0"/>
        <v>3840</v>
      </c>
    </row>
    <row r="29" spans="1:3" ht="13.5">
      <c r="A29" s="1">
        <f t="shared" si="1"/>
        <v>24000</v>
      </c>
      <c r="B29" s="1">
        <f t="shared" si="2"/>
        <v>160</v>
      </c>
      <c r="C29" s="1">
        <f t="shared" si="0"/>
        <v>4000</v>
      </c>
    </row>
    <row r="30" spans="1:3" ht="13.5">
      <c r="A30" s="1">
        <f t="shared" si="1"/>
        <v>25000</v>
      </c>
      <c r="B30" s="1">
        <f t="shared" si="2"/>
        <v>330</v>
      </c>
      <c r="C30" s="1">
        <f t="shared" si="0"/>
        <v>4330</v>
      </c>
    </row>
    <row r="31" spans="1:3" ht="13.5">
      <c r="A31" s="1">
        <f t="shared" si="1"/>
        <v>26000</v>
      </c>
      <c r="B31" s="1">
        <f t="shared" si="2"/>
        <v>170</v>
      </c>
      <c r="C31" s="1">
        <f t="shared" si="0"/>
        <v>4500</v>
      </c>
    </row>
    <row r="32" spans="1:3" ht="13.5">
      <c r="A32" s="1">
        <f t="shared" si="1"/>
        <v>27000</v>
      </c>
      <c r="B32" s="1">
        <f t="shared" si="2"/>
        <v>180</v>
      </c>
      <c r="C32" s="1">
        <f t="shared" si="0"/>
        <v>4680</v>
      </c>
    </row>
    <row r="33" spans="1:3" ht="13.5">
      <c r="A33" s="1">
        <f t="shared" si="1"/>
        <v>28000</v>
      </c>
      <c r="B33" s="1">
        <f t="shared" si="2"/>
        <v>180</v>
      </c>
      <c r="C33" s="1">
        <f t="shared" si="0"/>
        <v>4860</v>
      </c>
    </row>
    <row r="34" spans="1:3" ht="13.5">
      <c r="A34" s="1">
        <f t="shared" si="1"/>
        <v>29000</v>
      </c>
      <c r="B34" s="1">
        <f t="shared" si="2"/>
        <v>180</v>
      </c>
      <c r="C34" s="1">
        <f t="shared" si="0"/>
        <v>5040</v>
      </c>
    </row>
    <row r="35" spans="1:3" ht="13.5">
      <c r="A35" s="1">
        <f t="shared" si="1"/>
        <v>30000</v>
      </c>
      <c r="B35" s="1">
        <f t="shared" si="2"/>
        <v>180</v>
      </c>
      <c r="C35" s="1">
        <f t="shared" si="0"/>
        <v>5220</v>
      </c>
    </row>
  </sheetData>
  <sheetProtection password="CC15" sheet="1" selectLockedCells="1" selectUn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4" sqref="A4"/>
    </sheetView>
  </sheetViews>
  <sheetFormatPr defaultColWidth="9.00390625" defaultRowHeight="13.5"/>
  <sheetData>
    <row r="1" spans="2:3" ht="13.5">
      <c r="B1" t="s">
        <v>35</v>
      </c>
      <c r="C1" t="s">
        <v>36</v>
      </c>
    </row>
    <row r="2" spans="1:3" ht="14.25">
      <c r="A2">
        <v>1</v>
      </c>
      <c r="B2" s="8">
        <v>180</v>
      </c>
      <c r="C2" s="11">
        <v>178</v>
      </c>
    </row>
    <row r="3" spans="1:3" ht="14.25">
      <c r="A3">
        <v>2</v>
      </c>
      <c r="B3" s="9">
        <v>190</v>
      </c>
      <c r="C3" s="12">
        <v>189</v>
      </c>
    </row>
    <row r="4" spans="1:3" ht="14.25">
      <c r="A4">
        <v>3</v>
      </c>
      <c r="B4" s="8">
        <v>200</v>
      </c>
      <c r="C4" s="11">
        <v>199</v>
      </c>
    </row>
    <row r="5" spans="1:3" ht="14.25">
      <c r="A5">
        <v>4</v>
      </c>
      <c r="B5" s="9">
        <v>210</v>
      </c>
      <c r="C5" s="12">
        <v>210</v>
      </c>
    </row>
    <row r="6" spans="1:3" ht="14.25">
      <c r="A6">
        <v>5</v>
      </c>
      <c r="B6" s="8">
        <v>220</v>
      </c>
      <c r="C6" s="11">
        <v>220</v>
      </c>
    </row>
    <row r="7" spans="1:3" ht="14.25">
      <c r="A7">
        <v>6</v>
      </c>
      <c r="B7" s="9">
        <v>240</v>
      </c>
      <c r="C7" s="12">
        <v>231</v>
      </c>
    </row>
    <row r="8" spans="1:3" ht="14.25">
      <c r="A8">
        <v>7</v>
      </c>
      <c r="B8" s="8">
        <v>250</v>
      </c>
      <c r="C8" s="11">
        <v>242</v>
      </c>
    </row>
    <row r="9" spans="1:3" ht="14.25">
      <c r="A9">
        <v>8</v>
      </c>
      <c r="B9" s="9">
        <v>260</v>
      </c>
      <c r="C9" s="12">
        <v>252</v>
      </c>
    </row>
    <row r="10" spans="1:3" ht="14.25">
      <c r="A10">
        <v>9</v>
      </c>
      <c r="B10" s="8">
        <v>270</v>
      </c>
      <c r="C10" s="11">
        <v>263</v>
      </c>
    </row>
    <row r="11" spans="1:3" ht="14.25">
      <c r="A11">
        <v>10</v>
      </c>
      <c r="B11" s="9">
        <v>280</v>
      </c>
      <c r="C11" s="12">
        <v>273</v>
      </c>
    </row>
    <row r="12" spans="1:3" ht="14.25">
      <c r="A12">
        <v>11</v>
      </c>
      <c r="B12" s="8">
        <v>290</v>
      </c>
      <c r="C12" s="11">
        <v>284</v>
      </c>
    </row>
    <row r="13" spans="1:3" ht="14.25">
      <c r="A13">
        <v>12</v>
      </c>
      <c r="B13" s="9">
        <v>300</v>
      </c>
      <c r="C13" s="12">
        <v>294</v>
      </c>
    </row>
    <row r="14" spans="1:3" ht="14.25">
      <c r="A14">
        <v>13</v>
      </c>
      <c r="B14" s="8">
        <v>310</v>
      </c>
      <c r="C14" s="11">
        <v>305</v>
      </c>
    </row>
    <row r="15" spans="1:3" ht="14.25">
      <c r="A15">
        <v>14</v>
      </c>
      <c r="B15" s="9">
        <v>320</v>
      </c>
      <c r="C15" s="12">
        <v>315</v>
      </c>
    </row>
    <row r="16" spans="1:3" ht="14.25">
      <c r="A16">
        <v>15</v>
      </c>
      <c r="B16" s="8">
        <v>330</v>
      </c>
      <c r="C16" s="11">
        <v>326</v>
      </c>
    </row>
    <row r="17" spans="1:3" ht="14.25">
      <c r="A17">
        <v>16</v>
      </c>
      <c r="B17" s="9">
        <v>340</v>
      </c>
      <c r="C17" s="12">
        <v>336</v>
      </c>
    </row>
    <row r="18" spans="1:3" ht="15" thickBot="1">
      <c r="A18">
        <v>17</v>
      </c>
      <c r="B18" s="10">
        <v>350</v>
      </c>
      <c r="C18" s="13">
        <v>347</v>
      </c>
    </row>
    <row r="19" spans="1:3" ht="14.25">
      <c r="A19">
        <v>18</v>
      </c>
      <c r="B19" s="8">
        <v>360</v>
      </c>
      <c r="C19" s="11">
        <v>356</v>
      </c>
    </row>
    <row r="20" spans="1:3" ht="14.25">
      <c r="A20">
        <v>19</v>
      </c>
      <c r="B20" s="9">
        <v>370</v>
      </c>
      <c r="C20" s="12">
        <v>367</v>
      </c>
    </row>
    <row r="21" spans="1:3" ht="14.25">
      <c r="A21">
        <v>20</v>
      </c>
      <c r="B21" s="8">
        <v>380</v>
      </c>
      <c r="C21" s="11">
        <v>377</v>
      </c>
    </row>
    <row r="22" spans="1:3" ht="14.25">
      <c r="A22">
        <v>21</v>
      </c>
      <c r="B22" s="9">
        <v>390</v>
      </c>
      <c r="C22" s="12">
        <v>388</v>
      </c>
    </row>
    <row r="23" spans="1:3" ht="14.25">
      <c r="A23">
        <v>22</v>
      </c>
      <c r="B23" s="8">
        <v>400</v>
      </c>
      <c r="C23" s="11">
        <v>398</v>
      </c>
    </row>
    <row r="24" spans="1:3" ht="14.25">
      <c r="A24">
        <v>23</v>
      </c>
      <c r="B24" s="9">
        <v>410</v>
      </c>
      <c r="C24" s="12">
        <v>409</v>
      </c>
    </row>
    <row r="25" spans="1:3" ht="14.25">
      <c r="A25">
        <v>24</v>
      </c>
      <c r="B25" s="8">
        <v>420</v>
      </c>
      <c r="C25" s="11">
        <v>419</v>
      </c>
    </row>
    <row r="26" spans="1:3" ht="14.25">
      <c r="A26">
        <v>25</v>
      </c>
      <c r="B26" s="9">
        <v>430</v>
      </c>
      <c r="C26" s="12">
        <v>430</v>
      </c>
    </row>
    <row r="27" spans="1:3" ht="14.25">
      <c r="A27">
        <v>26</v>
      </c>
      <c r="B27" s="8">
        <v>440</v>
      </c>
      <c r="C27" s="11">
        <v>440</v>
      </c>
    </row>
    <row r="28" spans="1:3" ht="14.25">
      <c r="A28">
        <v>27</v>
      </c>
      <c r="B28" s="9">
        <v>460</v>
      </c>
      <c r="C28" s="12">
        <v>451</v>
      </c>
    </row>
    <row r="29" spans="1:3" ht="14.25">
      <c r="A29">
        <v>28</v>
      </c>
      <c r="B29" s="8">
        <v>470</v>
      </c>
      <c r="C29" s="11">
        <v>462</v>
      </c>
    </row>
    <row r="30" spans="1:3" ht="14.25">
      <c r="A30">
        <v>29</v>
      </c>
      <c r="B30" s="9">
        <v>480</v>
      </c>
      <c r="C30" s="12">
        <v>472</v>
      </c>
    </row>
    <row r="31" spans="1:3" ht="14.25">
      <c r="A31">
        <v>30</v>
      </c>
      <c r="B31" s="8">
        <v>490</v>
      </c>
      <c r="C31" s="11">
        <v>483</v>
      </c>
    </row>
    <row r="32" spans="1:3" ht="14.25">
      <c r="A32">
        <v>31</v>
      </c>
      <c r="B32" s="9">
        <v>500</v>
      </c>
      <c r="C32" s="12">
        <v>493</v>
      </c>
    </row>
    <row r="33" spans="1:3" ht="14.25">
      <c r="A33">
        <v>32</v>
      </c>
      <c r="B33" s="8">
        <v>510</v>
      </c>
      <c r="C33" s="11">
        <v>504</v>
      </c>
    </row>
    <row r="34" spans="1:3" ht="14.25">
      <c r="A34">
        <v>33</v>
      </c>
      <c r="B34" s="9">
        <v>520</v>
      </c>
      <c r="C34" s="12">
        <v>514</v>
      </c>
    </row>
    <row r="35" spans="1:3" ht="14.25">
      <c r="A35">
        <v>34</v>
      </c>
      <c r="B35" s="37">
        <v>530</v>
      </c>
      <c r="C35" s="38">
        <v>525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" sqref="A4"/>
    </sheetView>
  </sheetViews>
  <sheetFormatPr defaultColWidth="9.00390625" defaultRowHeight="13.5"/>
  <sheetData>
    <row r="1" spans="1:8" ht="14.25">
      <c r="A1" s="14" t="s">
        <v>38</v>
      </c>
      <c r="B1" s="202" t="s">
        <v>39</v>
      </c>
      <c r="C1" s="203"/>
      <c r="D1" s="203"/>
      <c r="E1" s="204"/>
      <c r="F1" s="205" t="s">
        <v>40</v>
      </c>
      <c r="G1" s="206"/>
      <c r="H1" s="207"/>
    </row>
    <row r="2" spans="1:8" ht="14.25">
      <c r="A2" s="16"/>
      <c r="B2" s="206" t="s">
        <v>41</v>
      </c>
      <c r="C2" s="206"/>
      <c r="D2" s="207"/>
      <c r="E2" s="15" t="s">
        <v>42</v>
      </c>
      <c r="F2" s="205" t="s">
        <v>41</v>
      </c>
      <c r="G2" s="206"/>
      <c r="H2" s="207"/>
    </row>
    <row r="3" spans="1:8" ht="48">
      <c r="A3" s="53" t="s">
        <v>54</v>
      </c>
      <c r="B3" s="17" t="s">
        <v>43</v>
      </c>
      <c r="C3" s="18" t="s">
        <v>44</v>
      </c>
      <c r="D3" s="19" t="s">
        <v>45</v>
      </c>
      <c r="E3" s="20" t="s">
        <v>46</v>
      </c>
      <c r="F3" s="21" t="s">
        <v>43</v>
      </c>
      <c r="G3" s="18" t="s">
        <v>44</v>
      </c>
      <c r="H3" s="19" t="s">
        <v>45</v>
      </c>
    </row>
    <row r="4" spans="1:8" ht="13.5">
      <c r="A4" s="33"/>
      <c r="B4" s="39"/>
      <c r="C4" s="40"/>
      <c r="D4" s="41"/>
      <c r="E4" s="34"/>
      <c r="F4" s="34"/>
      <c r="G4" s="35"/>
      <c r="H4" s="36"/>
    </row>
    <row r="5" spans="1:8" ht="17.25">
      <c r="A5" s="22">
        <v>180</v>
      </c>
      <c r="B5" s="42">
        <v>8050</v>
      </c>
      <c r="C5" s="43">
        <v>22940</v>
      </c>
      <c r="D5" s="44">
        <v>43470</v>
      </c>
      <c r="E5" s="26" t="s">
        <v>46</v>
      </c>
      <c r="F5" s="52">
        <v>6310</v>
      </c>
      <c r="G5" s="43">
        <v>17980</v>
      </c>
      <c r="H5" s="44">
        <v>34070</v>
      </c>
    </row>
    <row r="6" spans="1:8" ht="17.25">
      <c r="A6" s="28">
        <v>190</v>
      </c>
      <c r="B6" s="42">
        <v>8500</v>
      </c>
      <c r="C6" s="43">
        <v>24230</v>
      </c>
      <c r="D6" s="44">
        <v>45900</v>
      </c>
      <c r="E6" s="26" t="s">
        <v>46</v>
      </c>
      <c r="F6" s="52">
        <v>6660</v>
      </c>
      <c r="G6" s="43">
        <v>18980</v>
      </c>
      <c r="H6" s="44">
        <v>35960</v>
      </c>
    </row>
    <row r="7" spans="1:8" ht="17.25">
      <c r="A7" s="28">
        <v>200</v>
      </c>
      <c r="B7" s="42">
        <v>8940</v>
      </c>
      <c r="C7" s="43">
        <v>25480</v>
      </c>
      <c r="D7" s="44">
        <v>48280</v>
      </c>
      <c r="E7" s="26" t="s">
        <v>46</v>
      </c>
      <c r="F7" s="52">
        <v>7010</v>
      </c>
      <c r="G7" s="43">
        <v>19980</v>
      </c>
      <c r="H7" s="44">
        <v>37850</v>
      </c>
    </row>
    <row r="8" spans="1:8" ht="17.25">
      <c r="A8" s="28">
        <v>210</v>
      </c>
      <c r="B8" s="42">
        <v>9390</v>
      </c>
      <c r="C8" s="43">
        <v>26760</v>
      </c>
      <c r="D8" s="44">
        <v>50710</v>
      </c>
      <c r="E8" s="26" t="s">
        <v>46</v>
      </c>
      <c r="F8" s="52">
        <v>7360</v>
      </c>
      <c r="G8" s="43">
        <v>20980</v>
      </c>
      <c r="H8" s="44">
        <v>39740</v>
      </c>
    </row>
    <row r="9" spans="1:8" ht="17.25">
      <c r="A9" s="28">
        <v>220</v>
      </c>
      <c r="B9" s="42">
        <v>9840</v>
      </c>
      <c r="C9" s="43">
        <v>28040</v>
      </c>
      <c r="D9" s="44">
        <v>53140</v>
      </c>
      <c r="E9" s="26"/>
      <c r="F9" s="52">
        <v>7710</v>
      </c>
      <c r="G9" s="43">
        <v>21970</v>
      </c>
      <c r="H9" s="44">
        <v>41630</v>
      </c>
    </row>
    <row r="10" spans="1:8" ht="17.25">
      <c r="A10" s="28"/>
      <c r="B10" s="23"/>
      <c r="C10" s="24"/>
      <c r="D10" s="25"/>
      <c r="E10" s="29"/>
      <c r="F10" s="27"/>
      <c r="G10" s="24"/>
      <c r="H10" s="25"/>
    </row>
    <row r="11" spans="1:8" ht="17.25">
      <c r="A11" s="28">
        <v>240</v>
      </c>
      <c r="B11" s="42">
        <v>10730</v>
      </c>
      <c r="C11" s="43">
        <v>30580</v>
      </c>
      <c r="D11" s="44">
        <v>57940</v>
      </c>
      <c r="E11" s="29" t="s">
        <v>46</v>
      </c>
      <c r="F11" s="52">
        <v>8410</v>
      </c>
      <c r="G11" s="43">
        <v>23970</v>
      </c>
      <c r="H11" s="44">
        <v>45410</v>
      </c>
    </row>
    <row r="12" spans="1:8" ht="17.25">
      <c r="A12" s="28">
        <v>250</v>
      </c>
      <c r="B12" s="42">
        <v>11180</v>
      </c>
      <c r="C12" s="43">
        <v>31860</v>
      </c>
      <c r="D12" s="44">
        <v>60370</v>
      </c>
      <c r="E12" s="29" t="s">
        <v>46</v>
      </c>
      <c r="F12" s="52">
        <v>8760</v>
      </c>
      <c r="G12" s="43">
        <v>24970</v>
      </c>
      <c r="H12" s="44">
        <v>47300</v>
      </c>
    </row>
    <row r="13" spans="1:8" ht="17.25">
      <c r="A13" s="28">
        <v>260</v>
      </c>
      <c r="B13" s="42">
        <v>11630</v>
      </c>
      <c r="C13" s="43">
        <v>33150</v>
      </c>
      <c r="D13" s="44">
        <v>62800</v>
      </c>
      <c r="E13" s="29" t="s">
        <v>46</v>
      </c>
      <c r="F13" s="52">
        <v>9110</v>
      </c>
      <c r="G13" s="43">
        <v>25960</v>
      </c>
      <c r="H13" s="44">
        <v>49190</v>
      </c>
    </row>
    <row r="14" spans="1:8" ht="17.25">
      <c r="A14" s="28">
        <v>270</v>
      </c>
      <c r="B14" s="42">
        <v>12070</v>
      </c>
      <c r="C14" s="43">
        <v>34400</v>
      </c>
      <c r="D14" s="44">
        <v>65180</v>
      </c>
      <c r="E14" s="29" t="s">
        <v>46</v>
      </c>
      <c r="F14" s="52">
        <v>9460</v>
      </c>
      <c r="G14" s="43">
        <v>26960</v>
      </c>
      <c r="H14" s="44">
        <v>51080</v>
      </c>
    </row>
    <row r="15" spans="1:8" ht="17.25">
      <c r="A15" s="28">
        <v>280</v>
      </c>
      <c r="B15" s="42">
        <v>12520</v>
      </c>
      <c r="C15" s="43">
        <v>35680</v>
      </c>
      <c r="D15" s="44">
        <v>67610</v>
      </c>
      <c r="E15" s="29" t="s">
        <v>46</v>
      </c>
      <c r="F15" s="52">
        <v>9810</v>
      </c>
      <c r="G15" s="43">
        <v>27960</v>
      </c>
      <c r="H15" s="44">
        <v>52970</v>
      </c>
    </row>
    <row r="16" spans="1:8" ht="17.25">
      <c r="A16" s="28">
        <v>290</v>
      </c>
      <c r="B16" s="42">
        <v>12970</v>
      </c>
      <c r="C16" s="43">
        <v>36960</v>
      </c>
      <c r="D16" s="44">
        <v>70040</v>
      </c>
      <c r="E16" s="29" t="s">
        <v>46</v>
      </c>
      <c r="F16" s="52">
        <v>10160</v>
      </c>
      <c r="G16" s="43">
        <v>28960</v>
      </c>
      <c r="H16" s="44">
        <v>54860</v>
      </c>
    </row>
    <row r="17" spans="1:8" ht="17.25">
      <c r="A17" s="28">
        <v>300</v>
      </c>
      <c r="B17" s="42">
        <v>13420</v>
      </c>
      <c r="C17" s="43">
        <v>38250</v>
      </c>
      <c r="D17" s="44">
        <v>72470</v>
      </c>
      <c r="E17" s="29" t="s">
        <v>46</v>
      </c>
      <c r="F17" s="52">
        <v>10510</v>
      </c>
      <c r="G17" s="43">
        <v>29950</v>
      </c>
      <c r="H17" s="44">
        <v>56750</v>
      </c>
    </row>
    <row r="18" spans="1:8" ht="17.25">
      <c r="A18" s="28">
        <v>310</v>
      </c>
      <c r="B18" s="42">
        <v>13860</v>
      </c>
      <c r="C18" s="43">
        <v>39500</v>
      </c>
      <c r="D18" s="44">
        <v>74840</v>
      </c>
      <c r="E18" s="29" t="s">
        <v>46</v>
      </c>
      <c r="F18" s="52">
        <v>10860</v>
      </c>
      <c r="G18" s="43">
        <v>30950</v>
      </c>
      <c r="H18" s="44">
        <v>58640</v>
      </c>
    </row>
    <row r="19" spans="1:8" ht="17.25">
      <c r="A19" s="28">
        <v>320</v>
      </c>
      <c r="B19" s="42">
        <v>14310</v>
      </c>
      <c r="C19" s="43">
        <v>40780</v>
      </c>
      <c r="D19" s="44">
        <v>77270</v>
      </c>
      <c r="E19" s="29" t="s">
        <v>46</v>
      </c>
      <c r="F19" s="52">
        <v>11210</v>
      </c>
      <c r="G19" s="43">
        <v>31950</v>
      </c>
      <c r="H19" s="44">
        <v>60530</v>
      </c>
    </row>
    <row r="20" spans="1:8" ht="17.25">
      <c r="A20" s="28">
        <v>330</v>
      </c>
      <c r="B20" s="42">
        <v>14760</v>
      </c>
      <c r="C20" s="43">
        <v>42070</v>
      </c>
      <c r="D20" s="44">
        <v>79700</v>
      </c>
      <c r="E20" s="29" t="s">
        <v>46</v>
      </c>
      <c r="F20" s="52">
        <v>11570</v>
      </c>
      <c r="G20" s="43">
        <v>32970</v>
      </c>
      <c r="H20" s="44">
        <v>62480</v>
      </c>
    </row>
    <row r="21" spans="1:8" ht="17.25">
      <c r="A21" s="28">
        <v>340</v>
      </c>
      <c r="B21" s="45">
        <v>15200</v>
      </c>
      <c r="C21" s="46">
        <v>43320</v>
      </c>
      <c r="D21" s="47">
        <v>82080</v>
      </c>
      <c r="E21" s="30"/>
      <c r="F21" s="54">
        <v>11920</v>
      </c>
      <c r="G21" s="46">
        <v>33970</v>
      </c>
      <c r="H21" s="47">
        <v>64370</v>
      </c>
    </row>
    <row r="22" spans="1:8" ht="17.25">
      <c r="A22" s="28">
        <v>350</v>
      </c>
      <c r="B22" s="48">
        <v>15650</v>
      </c>
      <c r="C22" s="46">
        <v>44600</v>
      </c>
      <c r="D22" s="47">
        <v>84510</v>
      </c>
      <c r="E22" s="30" t="s">
        <v>46</v>
      </c>
      <c r="F22" s="54">
        <v>12270</v>
      </c>
      <c r="G22" s="46">
        <v>34970</v>
      </c>
      <c r="H22" s="47">
        <v>66260</v>
      </c>
    </row>
    <row r="23" spans="1:8" ht="17.25">
      <c r="A23" s="31">
        <v>360</v>
      </c>
      <c r="B23" s="49">
        <v>16100</v>
      </c>
      <c r="C23" s="50">
        <v>45890</v>
      </c>
      <c r="D23" s="51">
        <v>86940</v>
      </c>
      <c r="E23" s="32" t="s">
        <v>46</v>
      </c>
      <c r="F23" s="55">
        <v>12620</v>
      </c>
      <c r="G23" s="50">
        <v>35970</v>
      </c>
      <c r="H23" s="51">
        <v>68150</v>
      </c>
    </row>
    <row r="24" spans="1:8" ht="17.25">
      <c r="A24" s="31">
        <v>370</v>
      </c>
      <c r="B24" s="49">
        <v>16550</v>
      </c>
      <c r="C24" s="50">
        <v>47170</v>
      </c>
      <c r="D24" s="51">
        <v>89370</v>
      </c>
      <c r="E24" s="32" t="s">
        <v>46</v>
      </c>
      <c r="F24" s="55">
        <v>12970</v>
      </c>
      <c r="G24" s="50">
        <v>36960</v>
      </c>
      <c r="H24" s="51">
        <v>70040</v>
      </c>
    </row>
    <row r="25" ht="13.5">
      <c r="B25" t="s">
        <v>59</v>
      </c>
    </row>
  </sheetData>
  <sheetProtection/>
  <mergeCells count="4">
    <mergeCell ref="B1:E1"/>
    <mergeCell ref="F1:H1"/>
    <mergeCell ref="B2:D2"/>
    <mergeCell ref="F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37"/>
  <sheetViews>
    <sheetView zoomScalePageLayoutView="0" workbookViewId="0" topLeftCell="A4">
      <selection activeCell="A4" sqref="A4"/>
    </sheetView>
  </sheetViews>
  <sheetFormatPr defaultColWidth="9.00390625" defaultRowHeight="13.5"/>
  <cols>
    <col min="3" max="3" width="43.125" style="0" customWidth="1"/>
  </cols>
  <sheetData>
    <row r="2" spans="2:3" ht="13.5">
      <c r="B2" s="57" t="s">
        <v>55</v>
      </c>
      <c r="C2" s="58" t="s">
        <v>56</v>
      </c>
    </row>
    <row r="3" spans="2:3" ht="13.5">
      <c r="B3" s="59">
        <f>+Sheet1!B2</f>
        <v>180</v>
      </c>
      <c r="C3" s="61" t="s">
        <v>58</v>
      </c>
    </row>
    <row r="4" spans="2:3" ht="13.5">
      <c r="B4" s="59">
        <f>+Sheet1!B3</f>
        <v>190</v>
      </c>
      <c r="C4" s="61" t="s">
        <v>58</v>
      </c>
    </row>
    <row r="5" spans="2:3" ht="13.5">
      <c r="B5" s="59">
        <f>+Sheet1!B4</f>
        <v>200</v>
      </c>
      <c r="C5" s="61" t="s">
        <v>58</v>
      </c>
    </row>
    <row r="6" spans="2:3" ht="13.5">
      <c r="B6" s="59">
        <f>+Sheet1!B5</f>
        <v>210</v>
      </c>
      <c r="C6" s="61" t="s">
        <v>58</v>
      </c>
    </row>
    <row r="7" spans="2:3" ht="13.5">
      <c r="B7" s="59">
        <f>+Sheet1!B6</f>
        <v>220</v>
      </c>
      <c r="C7" s="61" t="s">
        <v>58</v>
      </c>
    </row>
    <row r="8" spans="2:3" ht="13.5">
      <c r="B8" s="59">
        <f>+Sheet1!B7</f>
        <v>240</v>
      </c>
      <c r="C8" s="61" t="s">
        <v>58</v>
      </c>
    </row>
    <row r="9" spans="2:3" ht="13.5">
      <c r="B9" s="59">
        <f>+Sheet1!B8</f>
        <v>250</v>
      </c>
      <c r="C9" s="61" t="s">
        <v>58</v>
      </c>
    </row>
    <row r="10" spans="2:3" ht="13.5">
      <c r="B10" s="59">
        <f>+Sheet1!B9</f>
        <v>260</v>
      </c>
      <c r="C10" s="61" t="s">
        <v>58</v>
      </c>
    </row>
    <row r="11" spans="2:3" ht="13.5">
      <c r="B11" s="59">
        <f>+Sheet1!B10</f>
        <v>270</v>
      </c>
      <c r="C11" s="61" t="s">
        <v>58</v>
      </c>
    </row>
    <row r="12" spans="2:3" ht="13.5">
      <c r="B12" s="59">
        <f>+Sheet1!B11</f>
        <v>280</v>
      </c>
      <c r="C12" s="61" t="s">
        <v>58</v>
      </c>
    </row>
    <row r="13" spans="2:3" ht="13.5">
      <c r="B13" s="59">
        <f>+Sheet1!B12</f>
        <v>290</v>
      </c>
      <c r="C13" s="61" t="s">
        <v>58</v>
      </c>
    </row>
    <row r="14" spans="2:3" ht="13.5">
      <c r="B14" s="59">
        <f>+Sheet1!B13</f>
        <v>300</v>
      </c>
      <c r="C14" s="61" t="s">
        <v>58</v>
      </c>
    </row>
    <row r="15" spans="2:3" ht="13.5">
      <c r="B15" s="59">
        <f>+Sheet1!B14</f>
        <v>310</v>
      </c>
      <c r="C15" s="61" t="s">
        <v>58</v>
      </c>
    </row>
    <row r="16" spans="2:3" ht="13.5">
      <c r="B16" s="59">
        <f>+Sheet1!B15</f>
        <v>320</v>
      </c>
      <c r="C16" s="61" t="s">
        <v>58</v>
      </c>
    </row>
    <row r="17" spans="2:3" ht="13.5">
      <c r="B17" s="59">
        <f>+Sheet1!B16</f>
        <v>330</v>
      </c>
      <c r="C17" s="61" t="s">
        <v>58</v>
      </c>
    </row>
    <row r="18" spans="2:3" ht="13.5">
      <c r="B18" s="59">
        <f>+Sheet1!B17</f>
        <v>340</v>
      </c>
      <c r="C18" s="61" t="s">
        <v>58</v>
      </c>
    </row>
    <row r="19" spans="2:3" ht="13.5">
      <c r="B19" s="59">
        <f>+Sheet1!B18</f>
        <v>350</v>
      </c>
      <c r="C19" s="61" t="s">
        <v>58</v>
      </c>
    </row>
    <row r="20" spans="2:3" ht="13.5">
      <c r="B20" s="59">
        <f>+Sheet1!B19</f>
        <v>360</v>
      </c>
      <c r="C20" s="61" t="s">
        <v>58</v>
      </c>
    </row>
    <row r="21" spans="2:3" ht="27">
      <c r="B21" s="59">
        <f>+Sheet1!B20</f>
        <v>370</v>
      </c>
      <c r="C21" s="60" t="s">
        <v>57</v>
      </c>
    </row>
    <row r="22" spans="2:3" ht="27">
      <c r="B22" s="59">
        <f>+Sheet1!B21</f>
        <v>380</v>
      </c>
      <c r="C22" s="60" t="s">
        <v>57</v>
      </c>
    </row>
    <row r="23" spans="2:3" ht="27">
      <c r="B23" s="59">
        <f>+Sheet1!B22</f>
        <v>390</v>
      </c>
      <c r="C23" s="60" t="s">
        <v>57</v>
      </c>
    </row>
    <row r="24" spans="2:3" ht="27">
      <c r="B24" s="59">
        <f>+Sheet1!B23</f>
        <v>400</v>
      </c>
      <c r="C24" s="60" t="s">
        <v>57</v>
      </c>
    </row>
    <row r="25" spans="2:3" ht="27">
      <c r="B25" s="59">
        <f>+Sheet1!B24</f>
        <v>410</v>
      </c>
      <c r="C25" s="60" t="s">
        <v>57</v>
      </c>
    </row>
    <row r="26" spans="2:3" ht="27">
      <c r="B26" s="59">
        <f>+Sheet1!B25</f>
        <v>420</v>
      </c>
      <c r="C26" s="60" t="s">
        <v>57</v>
      </c>
    </row>
    <row r="27" spans="2:3" ht="27">
      <c r="B27" s="59">
        <f>+Sheet1!B26</f>
        <v>430</v>
      </c>
      <c r="C27" s="60" t="s">
        <v>57</v>
      </c>
    </row>
    <row r="28" spans="2:3" ht="27">
      <c r="B28" s="59">
        <f>+Sheet1!B27</f>
        <v>440</v>
      </c>
      <c r="C28" s="60" t="s">
        <v>57</v>
      </c>
    </row>
    <row r="29" spans="2:3" ht="27">
      <c r="B29" s="59">
        <f>+Sheet1!B28</f>
        <v>460</v>
      </c>
      <c r="C29" s="60" t="s">
        <v>57</v>
      </c>
    </row>
    <row r="30" spans="2:3" ht="27">
      <c r="B30" s="59">
        <f>+Sheet1!B29</f>
        <v>470</v>
      </c>
      <c r="C30" s="60" t="s">
        <v>57</v>
      </c>
    </row>
    <row r="31" spans="2:3" ht="27">
      <c r="B31" s="59">
        <f>+Sheet1!B30</f>
        <v>480</v>
      </c>
      <c r="C31" s="60" t="s">
        <v>57</v>
      </c>
    </row>
    <row r="32" spans="2:3" ht="27">
      <c r="B32" s="59">
        <f>+Sheet1!B31</f>
        <v>490</v>
      </c>
      <c r="C32" s="60" t="s">
        <v>57</v>
      </c>
    </row>
    <row r="33" spans="2:3" ht="27">
      <c r="B33" s="59">
        <f>+Sheet1!B32</f>
        <v>500</v>
      </c>
      <c r="C33" s="60" t="s">
        <v>57</v>
      </c>
    </row>
    <row r="34" spans="2:3" ht="27">
      <c r="B34" s="59">
        <f>+Sheet1!B33</f>
        <v>510</v>
      </c>
      <c r="C34" s="60" t="s">
        <v>57</v>
      </c>
    </row>
    <row r="35" spans="2:3" ht="27">
      <c r="B35" s="59">
        <f>+Sheet1!B34</f>
        <v>520</v>
      </c>
      <c r="C35" s="60" t="s">
        <v>57</v>
      </c>
    </row>
    <row r="36" spans="2:3" ht="27">
      <c r="B36" s="59">
        <f>+Sheet1!B35</f>
        <v>530</v>
      </c>
      <c r="C36" s="60" t="s">
        <v>57</v>
      </c>
    </row>
    <row r="37" spans="2:3" ht="13.5">
      <c r="B37" s="59">
        <f>+Sheet1!B36</f>
        <v>0</v>
      </c>
      <c r="C37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2017-04-17T07:01:24Z</dcterms:created>
  <dcterms:modified xsi:type="dcterms:W3CDTF">2019-09-29T22:16:07Z</dcterms:modified>
  <cp:category/>
  <cp:version/>
  <cp:contentType/>
  <cp:contentStatus/>
</cp:coreProperties>
</file>